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Welcome" sheetId="1" state="visible" r:id="rId1"/>
    <sheet xmlns:r="http://schemas.openxmlformats.org/officeDocument/2006/relationships" name="Trade Log" sheetId="2" state="visible" r:id="rId2"/>
    <sheet xmlns:r="http://schemas.openxmlformats.org/officeDocument/2006/relationships" name="Dashboard" sheetId="3" state="visible" r:id="rId3"/>
    <sheet xmlns:r="http://schemas.openxmlformats.org/officeDocument/2006/relationships" name="Analysis" sheetId="4" state="visible" r:id="rId4"/>
    <sheet xmlns:r="http://schemas.openxmlformats.org/officeDocument/2006/relationships" name="Monthly" sheetId="5" state="visible" r:id="rId5"/>
    <sheet xmlns:r="http://schemas.openxmlformats.org/officeDocument/2006/relationships" name="Open Positions" sheetId="6" state="visible" r:id="rId6"/>
    <sheet xmlns:r="http://schemas.openxmlformats.org/officeDocument/2006/relationships" name="Settings" sheetId="7" state="visible" r:id="rId7"/>
  </sheets>
  <definedNames/>
  <calcPr calcId="124519" fullCalcOnLoad="1"/>
</workbook>
</file>

<file path=xl/styles.xml><?xml version="1.0" encoding="utf-8"?>
<styleSheet xmlns="http://schemas.openxmlformats.org/spreadsheetml/2006/main">
  <numFmts count="5">
    <numFmt numFmtId="164" formatCode="0.0&quot;%&quot;"/>
    <numFmt numFmtId="165" formatCode="0.00&quot;R&quot;"/>
    <numFmt numFmtId="166" formatCode="0.0&quot;:1&quot;"/>
    <numFmt numFmtId="167" formatCode="0.0"/>
    <numFmt numFmtId="168" formatCode="$#,##0.00"/>
  </numFmts>
  <fonts count="18">
    <font>
      <name val="Calibri"/>
      <family val="2"/>
      <color theme="1"/>
      <sz val="11"/>
      <scheme val="minor"/>
    </font>
    <font>
      <name val="Segoe UI"/>
      <color rgb="00E4E4E7"/>
      <sz val="10"/>
    </font>
    <font>
      <name val="Segoe UI"/>
      <b val="1"/>
      <color rgb="00FFFFFF"/>
      <sz val="20"/>
    </font>
    <font>
      <name val="Segoe UI"/>
      <color rgb="00A1A1AA"/>
      <sz val="12"/>
    </font>
    <font>
      <name val="Segoe UI"/>
      <b val="1"/>
      <color rgb="0010B981"/>
      <sz val="11"/>
    </font>
    <font>
      <name val="Segoe UI"/>
      <b val="1"/>
      <color rgb="00FFFFFF"/>
      <sz val="10"/>
    </font>
    <font>
      <name val="Segoe UI"/>
      <b val="1"/>
      <color rgb="0010B981"/>
      <sz val="10"/>
    </font>
    <font>
      <name val="Segoe UI"/>
      <i val="1"/>
      <color rgb="00A1A1AA"/>
      <sz val="9"/>
    </font>
    <font>
      <name val="Segoe UI"/>
      <b val="1"/>
      <color rgb="00FFFFFF"/>
      <sz val="11"/>
    </font>
    <font>
      <name val="Segoe UI"/>
      <color rgb="00A1A1AA"/>
      <sz val="9"/>
    </font>
    <font>
      <name val="Segoe UI"/>
      <color rgb="0010B981"/>
      <sz val="10"/>
    </font>
    <font>
      <name val="Segoe UI"/>
      <b val="1"/>
      <color rgb="00FFFFFF"/>
      <sz val="16"/>
    </font>
    <font>
      <name val="Segoe UI"/>
      <color rgb="00A1A1AA"/>
      <sz val="10"/>
    </font>
    <font>
      <name val="Segoe UI"/>
      <b val="1"/>
      <color rgb="00FFFFFF"/>
      <sz val="14"/>
    </font>
    <font>
      <name val="Segoe UI"/>
      <b val="1"/>
      <color rgb="00FFFFFF"/>
      <sz val="12"/>
    </font>
    <font>
      <name val="Segoe UI"/>
      <b val="1"/>
      <color rgb="0010B981"/>
      <sz val="12"/>
    </font>
    <font>
      <name val="Segoe UI"/>
      <b val="1"/>
      <color rgb="0010B981"/>
      <sz val="16"/>
    </font>
    <font>
      <name val="Segoe UI"/>
      <b val="1"/>
      <color rgb="00EF4444"/>
      <sz val="12"/>
    </font>
  </fonts>
  <fills count="9">
    <fill>
      <patternFill/>
    </fill>
    <fill>
      <patternFill patternType="gray125"/>
    </fill>
    <fill>
      <patternFill patternType="solid">
        <fgColor rgb="0018181B"/>
        <bgColor rgb="0018181B"/>
      </patternFill>
    </fill>
    <fill>
      <patternFill patternType="solid">
        <fgColor rgb="0010B981"/>
        <bgColor rgb="0010B981"/>
      </patternFill>
    </fill>
    <fill>
      <patternFill patternType="solid">
        <fgColor rgb="00059669"/>
        <bgColor rgb="00059669"/>
      </patternFill>
    </fill>
    <fill>
      <patternFill patternType="solid">
        <fgColor rgb="000F1F1A"/>
        <bgColor rgb="000F1F1A"/>
      </patternFill>
    </fill>
    <fill>
      <patternFill patternType="solid">
        <fgColor rgb="0009090B"/>
        <bgColor rgb="0009090B"/>
      </patternFill>
    </fill>
    <fill>
      <patternFill patternType="solid">
        <fgColor rgb="0027272A"/>
        <bgColor rgb="0027272A"/>
      </patternFill>
    </fill>
    <fill>
      <patternFill patternType="solid">
        <fgColor rgb="002E0A0A"/>
        <bgColor rgb="002E0A0A"/>
      </patternFill>
    </fill>
  </fills>
  <borders count="5">
    <border>
      <left/>
      <right/>
      <top/>
      <bottom/>
      <diagonal/>
    </border>
    <border>
      <left style="thin">
        <color rgb="003F3F46"/>
      </left>
      <right style="thin">
        <color rgb="003F3F46"/>
      </right>
      <top style="thin">
        <color rgb="003F3F46"/>
      </top>
      <bottom style="thin">
        <color rgb="003F3F46"/>
      </bottom>
    </border>
    <border>
      <left/>
      <right/>
      <top style="thin">
        <color rgb="003F3F46"/>
      </top>
      <bottom/>
      <diagonal/>
    </border>
    <border>
      <left/>
      <right style="thin">
        <color rgb="003F3F46"/>
      </right>
      <top style="thin">
        <color rgb="003F3F46"/>
      </top>
      <bottom/>
      <diagonal/>
    </border>
    <border>
      <left/>
      <right style="thin">
        <color rgb="003F3F46"/>
      </right>
      <top style="thin">
        <color rgb="003F3F46"/>
      </top>
      <bottom style="thin">
        <color rgb="003F3F46"/>
      </bottom>
      <diagonal/>
    </border>
  </borders>
  <cellStyleXfs count="1">
    <xf numFmtId="0" fontId="0" fillId="0" borderId="0"/>
  </cellStyleXfs>
  <cellXfs count="42">
    <xf numFmtId="0" fontId="0" fillId="0" borderId="0" pivotButton="0" quotePrefix="0" xfId="0"/>
    <xf numFmtId="0" fontId="1" fillId="2" borderId="0" pivotButton="0" quotePrefix="0" xfId="0"/>
    <xf numFmtId="0" fontId="2" fillId="2" borderId="0" applyAlignment="1" pivotButton="0" quotePrefix="0" xfId="0">
      <alignment horizontal="center"/>
    </xf>
    <xf numFmtId="0" fontId="3" fillId="2" borderId="0" applyAlignment="1" pivotButton="0" quotePrefix="0" xfId="0">
      <alignment horizontal="center"/>
    </xf>
    <xf numFmtId="0" fontId="4" fillId="2" borderId="0" applyAlignment="1" pivotButton="0" quotePrefix="0" xfId="0">
      <alignment horizontal="center"/>
    </xf>
    <xf numFmtId="0" fontId="5" fillId="2" borderId="0" pivotButton="0" quotePrefix="0" xfId="0"/>
    <xf numFmtId="0" fontId="6" fillId="2" borderId="0" pivotButton="0" quotePrefix="0" xfId="0"/>
    <xf numFmtId="0" fontId="7" fillId="2" borderId="0" pivotButton="0" quotePrefix="0" xfId="0"/>
    <xf numFmtId="0" fontId="8" fillId="3" borderId="1" applyAlignment="1" pivotButton="0" quotePrefix="0" xfId="0">
      <alignment horizontal="center" vertical="center" wrapText="1"/>
    </xf>
    <xf numFmtId="0" fontId="8" fillId="4" borderId="1" applyAlignment="1" pivotButton="0" quotePrefix="0" xfId="0">
      <alignment horizontal="center" vertical="center" wrapText="1"/>
    </xf>
    <xf numFmtId="0" fontId="9" fillId="6" borderId="1" pivotButton="0" quotePrefix="0" xfId="0"/>
    <xf numFmtId="0" fontId="1" fillId="6" borderId="1" pivotButton="0" quotePrefix="0" xfId="0"/>
    <xf numFmtId="4" fontId="10" fillId="5" borderId="1" pivotButton="0" quotePrefix="0" xfId="0"/>
    <xf numFmtId="164" fontId="10" fillId="5" borderId="1" pivotButton="0" quotePrefix="0" xfId="0"/>
    <xf numFmtId="165" fontId="10" fillId="5" borderId="1" pivotButton="0" quotePrefix="0" xfId="0"/>
    <xf numFmtId="166" fontId="10" fillId="5" borderId="1" pivotButton="0" quotePrefix="0" xfId="0"/>
    <xf numFmtId="0" fontId="10" fillId="5" borderId="1" pivotButton="0" quotePrefix="0" xfId="0"/>
    <xf numFmtId="0" fontId="11" fillId="2" borderId="0" pivotButton="0" quotePrefix="0" xfId="0"/>
    <xf numFmtId="0" fontId="12" fillId="7" borderId="1" pivotButton="0" quotePrefix="0" xfId="0"/>
    <xf numFmtId="0" fontId="0" fillId="0" borderId="4" pivotButton="0" quotePrefix="0" xfId="0"/>
    <xf numFmtId="4" fontId="13" fillId="7" borderId="1" applyAlignment="1" pivotButton="0" quotePrefix="0" xfId="0">
      <alignment horizontal="center"/>
    </xf>
    <xf numFmtId="164" fontId="13" fillId="7" borderId="1" applyAlignment="1" pivotButton="0" quotePrefix="0" xfId="0">
      <alignment horizontal="center"/>
    </xf>
    <xf numFmtId="2" fontId="13" fillId="7" borderId="1" applyAlignment="1" pivotButton="0" quotePrefix="0" xfId="0">
      <alignment horizontal="center"/>
    </xf>
    <xf numFmtId="167" fontId="13" fillId="7" borderId="1" applyAlignment="1" pivotButton="0" quotePrefix="0" xfId="0">
      <alignment horizontal="center"/>
    </xf>
    <xf numFmtId="0" fontId="9" fillId="2" borderId="0" pivotButton="0" quotePrefix="0" xfId="0"/>
    <xf numFmtId="164" fontId="1" fillId="6" borderId="1" pivotButton="0" quotePrefix="0" xfId="0"/>
    <xf numFmtId="4" fontId="1" fillId="6" borderId="1" pivotButton="0" quotePrefix="0" xfId="0"/>
    <xf numFmtId="0" fontId="5" fillId="6" borderId="1" pivotButton="0" quotePrefix="0" xfId="0"/>
    <xf numFmtId="2" fontId="1" fillId="6" borderId="1" pivotButton="0" quotePrefix="0" xfId="0"/>
    <xf numFmtId="0" fontId="4" fillId="2" borderId="0" pivotButton="0" quotePrefix="0" xfId="0"/>
    <xf numFmtId="0" fontId="6" fillId="7" borderId="1" pivotButton="0" quotePrefix="0" xfId="0"/>
    <xf numFmtId="164" fontId="6" fillId="7" borderId="1" pivotButton="0" quotePrefix="0" xfId="0"/>
    <xf numFmtId="4" fontId="6" fillId="7" borderId="1" pivotButton="0" quotePrefix="0" xfId="0"/>
    <xf numFmtId="4" fontId="10" fillId="6" borderId="1" pivotButton="0" quotePrefix="0" xfId="0"/>
    <xf numFmtId="164" fontId="10" fillId="6" borderId="1" pivotButton="0" quotePrefix="0" xfId="0"/>
    <xf numFmtId="168" fontId="14" fillId="6" borderId="1" pivotButton="0" quotePrefix="0" xfId="0"/>
    <xf numFmtId="164" fontId="14" fillId="6" borderId="1" pivotButton="0" quotePrefix="0" xfId="0"/>
    <xf numFmtId="168" fontId="8" fillId="6" borderId="1" pivotButton="0" quotePrefix="0" xfId="0"/>
    <xf numFmtId="164" fontId="8" fillId="6" borderId="1" pivotButton="0" quotePrefix="0" xfId="0"/>
    <xf numFmtId="168" fontId="15" fillId="5" borderId="1" pivotButton="0" quotePrefix="0" xfId="0"/>
    <xf numFmtId="3" fontId="16" fillId="5" borderId="1" pivotButton="0" quotePrefix="0" xfId="0"/>
    <xf numFmtId="168" fontId="17" fillId="8" borderId="1" pivotButton="0" quotePrefix="0" xfId="0"/>
  </cellXfs>
  <cellStyles count="1">
    <cellStyle name="Normal" xfId="0" builtinId="0" hidden="0"/>
  </cellStyles>
  <dxfs count="2">
    <dxf>
      <font>
        <color rgb="0010B981"/>
      </font>
      <fill>
        <patternFill patternType="solid">
          <fgColor rgb="000A2E1F"/>
          <bgColor rgb="000A2E1F"/>
        </patternFill>
      </fill>
    </dxf>
    <dxf>
      <font>
        <color rgb="00EF4444"/>
      </font>
      <fill>
        <patternFill patternType="solid">
          <fgColor rgb="002E0A0A"/>
          <bgColor rgb="002E0A0A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styles" Target="styles.xml" Id="rId8"/><Relationship Type="http://schemas.openxmlformats.org/officeDocument/2006/relationships/theme" Target="theme/theme1.xml" Id="rId9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10B981"/>
    <outlinePr summaryBelow="1" summaryRight="1"/>
    <pageSetUpPr/>
  </sheetPr>
  <dimension ref="A1:L40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18" customWidth="1" min="2" max="2"/>
    <col width="14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  <col width="12" customWidth="1" min="9" max="9"/>
    <col width="12" customWidth="1" min="10" max="10"/>
    <col width="12" customWidth="1" min="11" max="11"/>
  </cols>
  <sheetData>
    <row r="1">
      <c r="A1" s="1" t="n"/>
      <c r="B1" s="1" t="n"/>
      <c r="C1" s="1" t="n"/>
      <c r="D1" s="1" t="n"/>
      <c r="E1" s="1" t="n"/>
      <c r="F1" s="1" t="n"/>
      <c r="G1" s="1" t="n"/>
      <c r="H1" s="1" t="n"/>
      <c r="I1" s="1" t="n"/>
      <c r="J1" s="1" t="n"/>
      <c r="K1" s="1" t="n"/>
      <c r="L1" s="1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</row>
    <row r="3">
      <c r="A3" s="1" t="n"/>
      <c r="B3" s="2" t="inlineStr">
        <is>
          <t>BigLog Pro Trading Journal</t>
        </is>
      </c>
      <c r="L3" s="1" t="n"/>
    </row>
    <row r="4">
      <c r="A4" s="1" t="n"/>
      <c r="B4" s="1" t="n"/>
      <c r="C4" s="1" t="n"/>
      <c r="D4" s="1" t="n"/>
      <c r="E4" s="1" t="n"/>
      <c r="F4" s="1" t="n"/>
      <c r="G4" s="1" t="n"/>
      <c r="H4" s="1" t="n"/>
      <c r="I4" s="1" t="n"/>
      <c r="J4" s="1" t="n"/>
      <c r="K4" s="1" t="n"/>
      <c r="L4" s="1" t="n"/>
    </row>
    <row r="5">
      <c r="A5" s="1" t="n"/>
      <c r="B5" s="3" t="inlineStr">
        <is>
          <t>Your free professional trading journal — track, analyze, and improve.</t>
        </is>
      </c>
      <c r="L5" s="1" t="n"/>
    </row>
    <row r="6">
      <c r="A6" s="1" t="n"/>
      <c r="B6" s="1" t="n"/>
      <c r="C6" s="1" t="n"/>
      <c r="D6" s="1" t="n"/>
      <c r="E6" s="1" t="n"/>
      <c r="F6" s="1" t="n"/>
      <c r="G6" s="1" t="n"/>
      <c r="H6" s="1" t="n"/>
      <c r="I6" s="1" t="n"/>
      <c r="J6" s="1" t="n"/>
      <c r="K6" s="1" t="n"/>
      <c r="L6" s="1" t="n"/>
    </row>
    <row r="7">
      <c r="A7" s="1" t="n"/>
      <c r="B7" s="4" t="inlineStr">
        <is>
          <t>biglogtraders.com</t>
        </is>
      </c>
      <c r="L7" s="1" t="n"/>
    </row>
    <row r="8">
      <c r="A8" s="1" t="n"/>
      <c r="B8" s="1" t="n"/>
      <c r="C8" s="1" t="n"/>
      <c r="D8" s="1" t="n"/>
      <c r="E8" s="1" t="n"/>
      <c r="F8" s="1" t="n"/>
      <c r="G8" s="1" t="n"/>
      <c r="H8" s="1" t="n"/>
      <c r="I8" s="1" t="n"/>
      <c r="J8" s="1" t="n"/>
      <c r="K8" s="1" t="n"/>
      <c r="L8" s="1" t="n"/>
    </row>
    <row r="9">
      <c r="A9" s="1" t="n"/>
      <c r="B9" s="5" t="inlineStr"/>
      <c r="C9" s="1" t="inlineStr"/>
      <c r="K9" s="1" t="n"/>
      <c r="L9" s="1" t="n"/>
    </row>
    <row r="10">
      <c r="A10" s="1" t="n"/>
      <c r="B10" s="6" t="inlineStr">
        <is>
          <t>GETTING STARTED</t>
        </is>
      </c>
      <c r="C10" s="1" t="inlineStr"/>
      <c r="K10" s="1" t="n"/>
      <c r="L10" s="1" t="n"/>
    </row>
    <row r="11">
      <c r="A11" s="1" t="n"/>
      <c r="B11" s="5" t="inlineStr">
        <is>
          <t>1.</t>
        </is>
      </c>
      <c r="C11" s="1" t="inlineStr">
        <is>
          <t>Go to the Trade Log tab and start entering your trades.</t>
        </is>
      </c>
      <c r="K11" s="1" t="n"/>
      <c r="L11" s="1" t="n"/>
    </row>
    <row r="12">
      <c r="A12" s="1" t="n"/>
      <c r="B12" s="5" t="inlineStr">
        <is>
          <t>2.</t>
        </is>
      </c>
      <c r="C12" s="1" t="inlineStr">
        <is>
          <t>Green columns are auto-calculated — don't edit those.</t>
        </is>
      </c>
      <c r="K12" s="1" t="n"/>
      <c r="L12" s="1" t="n"/>
    </row>
    <row r="13">
      <c r="A13" s="1" t="n"/>
      <c r="B13" s="5" t="inlineStr">
        <is>
          <t>3.</t>
        </is>
      </c>
      <c r="C13" s="1" t="inlineStr">
        <is>
          <t>Use the Settings tab to customize your strategy list and starting balance.</t>
        </is>
      </c>
      <c r="K13" s="1" t="n"/>
      <c r="L13" s="1" t="n"/>
    </row>
    <row r="14">
      <c r="A14" s="1" t="n"/>
      <c r="B14" s="5" t="inlineStr">
        <is>
          <t>4.</t>
        </is>
      </c>
      <c r="C14" s="1" t="inlineStr">
        <is>
          <t>The Dashboard updates automatically as you add trades.</t>
        </is>
      </c>
      <c r="K14" s="1" t="n"/>
      <c r="L14" s="1" t="n"/>
    </row>
    <row r="15">
      <c r="A15" s="1" t="n"/>
      <c r="B15" s="5" t="inlineStr">
        <is>
          <t>5.</t>
        </is>
      </c>
      <c r="C15" s="1" t="inlineStr">
        <is>
          <t>Review the Analysis tab weekly to spot patterns in your trading.</t>
        </is>
      </c>
      <c r="K15" s="1" t="n"/>
      <c r="L15" s="1" t="n"/>
    </row>
    <row r="16">
      <c r="A16" s="1" t="n"/>
      <c r="B16" s="5" t="inlineStr"/>
      <c r="C16" s="1" t="inlineStr"/>
      <c r="K16" s="1" t="n"/>
      <c r="L16" s="1" t="n"/>
    </row>
    <row r="17">
      <c r="A17" s="1" t="n"/>
      <c r="B17" s="6" t="inlineStr">
        <is>
          <t>TABS</t>
        </is>
      </c>
      <c r="C17" s="1" t="inlineStr"/>
      <c r="K17" s="1" t="n"/>
      <c r="L17" s="1" t="n"/>
    </row>
    <row r="18">
      <c r="A18" s="1" t="n"/>
      <c r="B18" s="6" t="inlineStr">
        <is>
          <t>Trade Log</t>
        </is>
      </c>
      <c r="C18" s="1" t="inlineStr">
        <is>
          <t>Enter all your trades here (stocks, options, futures, crypto)</t>
        </is>
      </c>
      <c r="K18" s="1" t="n"/>
      <c r="L18" s="1" t="n"/>
    </row>
    <row r="19">
      <c r="A19" s="1" t="n"/>
      <c r="B19" s="6" t="inlineStr">
        <is>
          <t>Dashboard</t>
        </is>
      </c>
      <c r="C19" s="1" t="inlineStr">
        <is>
          <t>Visual summary — equity curve, win rate, key metrics</t>
        </is>
      </c>
      <c r="K19" s="1" t="n"/>
      <c r="L19" s="1" t="n"/>
    </row>
    <row r="20">
      <c r="A20" s="1" t="n"/>
      <c r="B20" s="6" t="inlineStr">
        <is>
          <t>Analysis</t>
        </is>
      </c>
      <c r="C20" s="1" t="inlineStr">
        <is>
          <t>Breakdowns by strategy, ticker, day of week, emotion</t>
        </is>
      </c>
      <c r="K20" s="1" t="n"/>
      <c r="L20" s="1" t="n"/>
    </row>
    <row r="21">
      <c r="A21" s="1" t="n"/>
      <c r="B21" s="6" t="inlineStr">
        <is>
          <t>Monthly</t>
        </is>
      </c>
      <c r="C21" s="1" t="inlineStr">
        <is>
          <t>Month-by-month performance rollup</t>
        </is>
      </c>
      <c r="K21" s="1" t="n"/>
      <c r="L21" s="1" t="n"/>
    </row>
    <row r="22">
      <c r="A22" s="1" t="n"/>
      <c r="B22" s="6" t="inlineStr">
        <is>
          <t>Open Positions</t>
        </is>
      </c>
      <c r="C22" s="1" t="inlineStr">
        <is>
          <t>Track active trades with unrealized P&amp;L</t>
        </is>
      </c>
      <c r="K22" s="1" t="n"/>
      <c r="L22" s="1" t="n"/>
    </row>
    <row r="23">
      <c r="A23" s="1" t="n"/>
      <c r="B23" s="6" t="inlineStr">
        <is>
          <t>Settings</t>
        </is>
      </c>
      <c r="C23" s="1" t="inlineStr">
        <is>
          <t>Starting balance, strategies, position size calculator</t>
        </is>
      </c>
      <c r="K23" s="1" t="n"/>
      <c r="L23" s="1" t="n"/>
    </row>
    <row r="24">
      <c r="A24" s="1" t="n"/>
      <c r="B24" s="5" t="inlineStr"/>
      <c r="C24" s="1" t="inlineStr"/>
      <c r="K24" s="1" t="n"/>
      <c r="L24" s="1" t="n"/>
    </row>
    <row r="25">
      <c r="A25" s="1" t="n"/>
      <c r="B25" s="6" t="inlineStr">
        <is>
          <t>COLOR GUIDE</t>
        </is>
      </c>
      <c r="C25" s="1" t="inlineStr"/>
      <c r="K25" s="1" t="n"/>
      <c r="L25" s="1" t="n"/>
    </row>
    <row r="26">
      <c r="A26" s="1" t="n"/>
      <c r="B26" s="5" t="inlineStr"/>
      <c r="C26" s="1" t="inlineStr">
        <is>
          <t>Dark cells = your input</t>
        </is>
      </c>
      <c r="K26" s="1" t="n"/>
      <c r="L26" s="1" t="n"/>
    </row>
    <row r="27">
      <c r="A27" s="1" t="n"/>
      <c r="B27" s="5" t="inlineStr"/>
      <c r="C27" s="1" t="inlineStr">
        <is>
          <t>Green headers = auto-calculated (don't edit)</t>
        </is>
      </c>
      <c r="K27" s="1" t="n"/>
      <c r="L27" s="1" t="n"/>
    </row>
    <row r="28">
      <c r="A28" s="1" t="n"/>
      <c r="B28" s="5" t="inlineStr"/>
      <c r="C28" s="1" t="inlineStr">
        <is>
          <t>Use dropdown menus where available</t>
        </is>
      </c>
      <c r="K28" s="1" t="n"/>
      <c r="L28" s="1" t="n"/>
    </row>
    <row r="29">
      <c r="A29" s="1" t="n"/>
      <c r="B29" s="1" t="n"/>
      <c r="C29" s="1" t="n"/>
      <c r="D29" s="1" t="n"/>
      <c r="E29" s="1" t="n"/>
      <c r="F29" s="1" t="n"/>
      <c r="G29" s="1" t="n"/>
      <c r="H29" s="1" t="n"/>
      <c r="I29" s="1" t="n"/>
      <c r="J29" s="1" t="n"/>
      <c r="K29" s="1" t="n"/>
      <c r="L29" s="1" t="n"/>
    </row>
    <row r="30">
      <c r="A30" s="1" t="n"/>
      <c r="B30" s="1" t="n"/>
      <c r="C30" s="1" t="n"/>
      <c r="D30" s="1" t="n"/>
      <c r="E30" s="1" t="n"/>
      <c r="F30" s="1" t="n"/>
      <c r="G30" s="1" t="n"/>
      <c r="H30" s="1" t="n"/>
      <c r="I30" s="1" t="n"/>
      <c r="J30" s="1" t="n"/>
      <c r="K30" s="1" t="n"/>
      <c r="L30" s="1" t="n"/>
    </row>
    <row r="31">
      <c r="A31" s="1" t="n"/>
      <c r="B31" s="1" t="n"/>
      <c r="C31" s="1" t="n"/>
      <c r="D31" s="1" t="n"/>
      <c r="E31" s="1" t="n"/>
      <c r="F31" s="1" t="n"/>
      <c r="G31" s="1" t="n"/>
      <c r="H31" s="1" t="n"/>
      <c r="I31" s="1" t="n"/>
      <c r="J31" s="1" t="n"/>
      <c r="K31" s="1" t="n"/>
      <c r="L31" s="1" t="n"/>
    </row>
    <row r="32">
      <c r="A32" s="7" t="inlineStr">
        <is>
          <t>Want automatic broker imports, AI insights, and real-time dashboards? Try BigLog Pro free → biglogtraders.com</t>
        </is>
      </c>
      <c r="L32" s="1" t="n"/>
    </row>
    <row r="33">
      <c r="A33" s="1" t="n"/>
      <c r="B33" s="1" t="n"/>
      <c r="C33" s="1" t="n"/>
      <c r="D33" s="1" t="n"/>
      <c r="E33" s="1" t="n"/>
      <c r="F33" s="1" t="n"/>
      <c r="G33" s="1" t="n"/>
      <c r="H33" s="1" t="n"/>
      <c r="I33" s="1" t="n"/>
      <c r="J33" s="1" t="n"/>
      <c r="K33" s="1" t="n"/>
      <c r="L33" s="1" t="n"/>
    </row>
    <row r="34">
      <c r="A34" s="1" t="n"/>
      <c r="B34" s="1" t="n"/>
      <c r="C34" s="1" t="n"/>
      <c r="D34" s="1" t="n"/>
      <c r="E34" s="1" t="n"/>
      <c r="F34" s="1" t="n"/>
      <c r="G34" s="1" t="n"/>
      <c r="H34" s="1" t="n"/>
      <c r="I34" s="1" t="n"/>
      <c r="J34" s="1" t="n"/>
      <c r="K34" s="1" t="n"/>
      <c r="L34" s="1" t="n"/>
    </row>
    <row r="35">
      <c r="A35" s="1" t="n"/>
      <c r="B35" s="1" t="n"/>
      <c r="C35" s="1" t="n"/>
      <c r="D35" s="1" t="n"/>
      <c r="E35" s="1" t="n"/>
      <c r="F35" s="1" t="n"/>
      <c r="G35" s="1" t="n"/>
      <c r="H35" s="1" t="n"/>
      <c r="I35" s="1" t="n"/>
      <c r="J35" s="1" t="n"/>
      <c r="K35" s="1" t="n"/>
      <c r="L35" s="1" t="n"/>
    </row>
    <row r="36">
      <c r="A36" s="1" t="n"/>
      <c r="B36" s="1" t="n"/>
      <c r="C36" s="1" t="n"/>
      <c r="D36" s="1" t="n"/>
      <c r="E36" s="1" t="n"/>
      <c r="F36" s="1" t="n"/>
      <c r="G36" s="1" t="n"/>
      <c r="H36" s="1" t="n"/>
      <c r="I36" s="1" t="n"/>
      <c r="J36" s="1" t="n"/>
      <c r="K36" s="1" t="n"/>
      <c r="L36" s="1" t="n"/>
    </row>
    <row r="37">
      <c r="A37" s="1" t="n"/>
      <c r="B37" s="1" t="n"/>
      <c r="C37" s="1" t="n"/>
      <c r="D37" s="1" t="n"/>
      <c r="E37" s="1" t="n"/>
      <c r="F37" s="1" t="n"/>
      <c r="G37" s="1" t="n"/>
      <c r="H37" s="1" t="n"/>
      <c r="I37" s="1" t="n"/>
      <c r="J37" s="1" t="n"/>
      <c r="K37" s="1" t="n"/>
      <c r="L37" s="1" t="n"/>
    </row>
    <row r="38">
      <c r="A38" s="1" t="n"/>
      <c r="B38" s="1" t="n"/>
      <c r="C38" s="1" t="n"/>
      <c r="D38" s="1" t="n"/>
      <c r="E38" s="1" t="n"/>
      <c r="F38" s="1" t="n"/>
      <c r="G38" s="1" t="n"/>
      <c r="H38" s="1" t="n"/>
      <c r="I38" s="1" t="n"/>
      <c r="J38" s="1" t="n"/>
      <c r="K38" s="1" t="n"/>
      <c r="L38" s="1" t="n"/>
    </row>
    <row r="39">
      <c r="A39" s="1" t="n"/>
      <c r="B39" s="1" t="n"/>
      <c r="C39" s="1" t="n"/>
      <c r="D39" s="1" t="n"/>
      <c r="E39" s="1" t="n"/>
      <c r="F39" s="1" t="n"/>
      <c r="G39" s="1" t="n"/>
      <c r="H39" s="1" t="n"/>
      <c r="I39" s="1" t="n"/>
      <c r="J39" s="1" t="n"/>
      <c r="K39" s="1" t="n"/>
      <c r="L39" s="1" t="n"/>
    </row>
    <row r="40">
      <c r="A40" s="1" t="n"/>
      <c r="B40" s="1" t="n"/>
      <c r="C40" s="1" t="n"/>
      <c r="D40" s="1" t="n"/>
      <c r="E40" s="1" t="n"/>
      <c r="F40" s="1" t="n"/>
      <c r="G40" s="1" t="n"/>
      <c r="H40" s="1" t="n"/>
      <c r="I40" s="1" t="n"/>
      <c r="J40" s="1" t="n"/>
      <c r="K40" s="1" t="n"/>
      <c r="L40" s="1" t="n"/>
    </row>
  </sheetData>
  <mergeCells count="24">
    <mergeCell ref="C15:J15"/>
    <mergeCell ref="C24:J24"/>
    <mergeCell ref="C14:J14"/>
    <mergeCell ref="B5:K5"/>
    <mergeCell ref="C26:J26"/>
    <mergeCell ref="C20:J20"/>
    <mergeCell ref="C25:J25"/>
    <mergeCell ref="C10:J10"/>
    <mergeCell ref="C16:J16"/>
    <mergeCell ref="B7:K7"/>
    <mergeCell ref="C22:J22"/>
    <mergeCell ref="B3:K3"/>
    <mergeCell ref="C9:J9"/>
    <mergeCell ref="C12:J12"/>
    <mergeCell ref="C21:J21"/>
    <mergeCell ref="C11:J11"/>
    <mergeCell ref="C27:J27"/>
    <mergeCell ref="A32:K32"/>
    <mergeCell ref="C23:J23"/>
    <mergeCell ref="C17:J17"/>
    <mergeCell ref="C28:J28"/>
    <mergeCell ref="C13:J13"/>
    <mergeCell ref="C19:J19"/>
    <mergeCell ref="C18:J18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10B981"/>
    <outlinePr summaryBelow="1" summaryRight="1"/>
    <pageSetUpPr/>
  </sheetPr>
  <dimension ref="A1:AF503"/>
  <sheetViews>
    <sheetView showGridLines="0"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5" customWidth="1" min="1" max="1"/>
    <col width="12" customWidth="1" min="2" max="2"/>
    <col width="9" customWidth="1" min="3" max="3"/>
    <col width="8" customWidth="1" min="4" max="4"/>
    <col width="10" customWidth="1" min="5" max="5"/>
    <col width="9" customWidth="1" min="6" max="6"/>
    <col width="14" customWidth="1" min="7" max="7"/>
    <col width="10" customWidth="1" min="8" max="8"/>
    <col width="10" customWidth="1" min="9" max="9"/>
    <col width="10" customWidth="1" min="10" max="10"/>
    <col width="12" customWidth="1" min="11" max="11"/>
    <col width="12" customWidth="1" min="12" max="12"/>
    <col width="10" customWidth="1" min="13" max="13"/>
    <col width="10" customWidth="1" min="14" max="14"/>
    <col width="8" customWidth="1" min="15" max="15"/>
    <col width="10" customWidth="1" min="16" max="16"/>
    <col width="10" customWidth="1" min="17" max="17"/>
    <col width="8" customWidth="1" min="18" max="18"/>
    <col width="10" customWidth="1" min="19" max="19"/>
    <col width="10" customWidth="1" min="20" max="20"/>
    <col width="8" customWidth="1" min="21" max="21"/>
    <col width="9" customWidth="1" min="22" max="22"/>
    <col width="12" customWidth="1" min="23" max="23"/>
    <col width="10" customWidth="1" min="24" max="24"/>
    <col width="12" customWidth="1" min="25" max="25"/>
    <col width="7" customWidth="1" min="26" max="26"/>
    <col width="30" customWidth="1" min="27" max="27"/>
    <col width="8" customWidth="1" min="28" max="28"/>
    <col width="12" customWidth="1" min="29" max="29"/>
    <col width="8" customWidth="1" min="30" max="30"/>
    <col width="6" customWidth="1" min="31" max="31"/>
    <col width="9" customWidth="1" min="32" max="32"/>
  </cols>
  <sheetData>
    <row r="1">
      <c r="A1" s="8" t="inlineStr">
        <is>
          <t>#</t>
        </is>
      </c>
      <c r="B1" s="8" t="inlineStr">
        <is>
          <t>Date Opened</t>
        </is>
      </c>
      <c r="C1" s="8" t="inlineStr">
        <is>
          <t>Time</t>
        </is>
      </c>
      <c r="D1" s="8" t="inlineStr">
        <is>
          <t>Ticker</t>
        </is>
      </c>
      <c r="E1" s="8" t="inlineStr">
        <is>
          <t>Asset Type</t>
        </is>
      </c>
      <c r="F1" s="8" t="inlineStr">
        <is>
          <t>Direction</t>
        </is>
      </c>
      <c r="G1" s="8" t="inlineStr">
        <is>
          <t>Strategy</t>
        </is>
      </c>
      <c r="H1" s="8" t="inlineStr">
        <is>
          <t>Entry Price</t>
        </is>
      </c>
      <c r="I1" s="8" t="inlineStr">
        <is>
          <t>Stop Loss</t>
        </is>
      </c>
      <c r="J1" s="8" t="inlineStr">
        <is>
          <t>Target</t>
        </is>
      </c>
      <c r="K1" s="8" t="inlineStr">
        <is>
          <t>Qty/Contracts</t>
        </is>
      </c>
      <c r="L1" s="8" t="inlineStr">
        <is>
          <t>Date Closed</t>
        </is>
      </c>
      <c r="M1" s="8" t="inlineStr">
        <is>
          <t>Time Closed</t>
        </is>
      </c>
      <c r="N1" s="8" t="inlineStr">
        <is>
          <t>Exit Price</t>
        </is>
      </c>
      <c r="O1" s="8" t="inlineStr">
        <is>
          <t>Fees</t>
        </is>
      </c>
      <c r="P1" s="9" t="inlineStr">
        <is>
          <t>Gross P&amp;L</t>
        </is>
      </c>
      <c r="Q1" s="9" t="inlineStr">
        <is>
          <t>Net P&amp;L</t>
        </is>
      </c>
      <c r="R1" s="9" t="inlineStr">
        <is>
          <t>P&amp;L %</t>
        </is>
      </c>
      <c r="S1" s="9" t="inlineStr">
        <is>
          <t>R-Multiple</t>
        </is>
      </c>
      <c r="T1" s="9" t="inlineStr">
        <is>
          <t>Planned R:R</t>
        </is>
      </c>
      <c r="U1" s="9" t="inlineStr">
        <is>
          <t>Win/Loss</t>
        </is>
      </c>
      <c r="V1" s="9" t="inlineStr">
        <is>
          <t>Days Held</t>
        </is>
      </c>
      <c r="W1" s="9" t="inlineStr">
        <is>
          <t>Cumulative P&amp;L</t>
        </is>
      </c>
      <c r="X1" s="8" t="inlineStr">
        <is>
          <t>Conviction</t>
        </is>
      </c>
      <c r="Y1" s="8" t="inlineStr">
        <is>
          <t>Emotion</t>
        </is>
      </c>
      <c r="Z1" s="8" t="inlineStr">
        <is>
          <t>Grade</t>
        </is>
      </c>
      <c r="AA1" s="8" t="inlineStr">
        <is>
          <t>Notes</t>
        </is>
      </c>
      <c r="AB1" s="8" t="inlineStr">
        <is>
          <t>Strike</t>
        </is>
      </c>
      <c r="AC1" s="8" t="inlineStr">
        <is>
          <t>Expiration</t>
        </is>
      </c>
      <c r="AD1" s="8" t="inlineStr">
        <is>
          <t>Call/Put</t>
        </is>
      </c>
      <c r="AE1" s="9" t="inlineStr">
        <is>
          <t>DTE</t>
        </is>
      </c>
      <c r="AF1" s="8" t="inlineStr">
        <is>
          <t>Premium</t>
        </is>
      </c>
    </row>
    <row r="2">
      <c r="A2" s="10" t="n">
        <v>1</v>
      </c>
      <c r="B2" s="11" t="n"/>
      <c r="C2" s="11" t="n"/>
      <c r="D2" s="11" t="n"/>
      <c r="E2" s="11" t="n"/>
      <c r="F2" s="11" t="n"/>
      <c r="G2" s="11" t="n"/>
      <c r="H2" s="11" t="n"/>
      <c r="I2" s="11" t="n"/>
      <c r="J2" s="11" t="n"/>
      <c r="K2" s="11" t="n"/>
      <c r="L2" s="11" t="n"/>
      <c r="M2" s="11" t="n"/>
      <c r="N2" s="11" t="n"/>
      <c r="O2" s="11" t="n"/>
      <c r="P2" s="12">
        <f>IF(OR(N2="",H2=""),"",IF(F2="Short",(H2-N2),(N2-H2))*K2*IF(E2="Option",100,1))</f>
        <v/>
      </c>
      <c r="Q2" s="12">
        <f>IF(P2="","",P2-O2)</f>
        <v/>
      </c>
      <c r="R2" s="13">
        <f>IF(Q2="","",IF(H2*K2=0,"",Q2/(H2*K2*IF(E2="Option",100,1))*100))</f>
        <v/>
      </c>
      <c r="S2" s="14">
        <f>IF(OR(Q2="",I2="",I2=H2),"",Q2/(ABS(H2-I2)*K2*IF(E2="Option",100,1)))</f>
        <v/>
      </c>
      <c r="T2" s="15">
        <f>IF(OR(J2="",I2="",I2=H2),"",ABS(J2-H2)/ABS(H2-I2))</f>
        <v/>
      </c>
      <c r="U2" s="16">
        <f>IF(Q2="","",IF(Q2&gt;0,"Win",IF(Q2&lt;0,"Loss","BE")))</f>
        <v/>
      </c>
      <c r="V2" s="16">
        <f>IF(OR(L2="",B2=""),"",L2-B2)</f>
        <v/>
      </c>
      <c r="W2" s="12">
        <f>IF(Q2="","",Settings!$B$3+Q2)</f>
        <v/>
      </c>
      <c r="X2" s="11" t="n"/>
      <c r="Y2" s="11" t="n"/>
      <c r="Z2" s="11" t="n"/>
      <c r="AA2" s="11" t="n"/>
      <c r="AB2" s="11" t="n"/>
      <c r="AC2" s="11" t="n"/>
      <c r="AD2" s="11" t="n"/>
      <c r="AE2" s="16">
        <f>IF(OR(AC2="",B2=""),"",AC2-B2)</f>
        <v/>
      </c>
      <c r="AF2" s="11" t="n"/>
    </row>
    <row r="3">
      <c r="A3" s="10" t="n">
        <v>2</v>
      </c>
      <c r="B3" s="11" t="n"/>
      <c r="C3" s="11" t="n"/>
      <c r="D3" s="11" t="n"/>
      <c r="E3" s="11" t="n"/>
      <c r="F3" s="11" t="n"/>
      <c r="G3" s="11" t="n"/>
      <c r="H3" s="11" t="n"/>
      <c r="I3" s="11" t="n"/>
      <c r="J3" s="11" t="n"/>
      <c r="K3" s="11" t="n"/>
      <c r="L3" s="11" t="n"/>
      <c r="M3" s="11" t="n"/>
      <c r="N3" s="11" t="n"/>
      <c r="O3" s="11" t="n"/>
      <c r="P3" s="12">
        <f>IF(OR(N3="",H3=""),"",IF(F3="Short",(H3-N3),(N3-H3))*K3*IF(E3="Option",100,1))</f>
        <v/>
      </c>
      <c r="Q3" s="12">
        <f>IF(P3="","",P3-O3)</f>
        <v/>
      </c>
      <c r="R3" s="13">
        <f>IF(Q3="","",IF(H3*K3=0,"",Q3/(H3*K3*IF(E3="Option",100,1))*100))</f>
        <v/>
      </c>
      <c r="S3" s="14">
        <f>IF(OR(Q3="",I3="",I3=H3),"",Q3/(ABS(H3-I3)*K3*IF(E3="Option",100,1)))</f>
        <v/>
      </c>
      <c r="T3" s="15">
        <f>IF(OR(J3="",I3="",I3=H3),"",ABS(J3-H3)/ABS(H3-I3))</f>
        <v/>
      </c>
      <c r="U3" s="16">
        <f>IF(Q3="","",IF(Q3&gt;0,"Win",IF(Q3&lt;0,"Loss","BE")))</f>
        <v/>
      </c>
      <c r="V3" s="16">
        <f>IF(OR(L3="",B3=""),"",L3-B3)</f>
        <v/>
      </c>
      <c r="W3" s="12">
        <f>IF(Q3="","",IF(W2="",Settings!$B$3+Q3,W2+Q3))</f>
        <v/>
      </c>
      <c r="X3" s="11" t="n"/>
      <c r="Y3" s="11" t="n"/>
      <c r="Z3" s="11" t="n"/>
      <c r="AA3" s="11" t="n"/>
      <c r="AB3" s="11" t="n"/>
      <c r="AC3" s="11" t="n"/>
      <c r="AD3" s="11" t="n"/>
      <c r="AE3" s="16">
        <f>IF(OR(AC3="",B3=""),"",AC3-B3)</f>
        <v/>
      </c>
      <c r="AF3" s="11" t="n"/>
    </row>
    <row r="4">
      <c r="A4" s="10" t="n">
        <v>3</v>
      </c>
      <c r="B4" s="11" t="n"/>
      <c r="C4" s="11" t="n"/>
      <c r="D4" s="11" t="n"/>
      <c r="E4" s="11" t="n"/>
      <c r="F4" s="11" t="n"/>
      <c r="G4" s="11" t="n"/>
      <c r="H4" s="11" t="n"/>
      <c r="I4" s="11" t="n"/>
      <c r="J4" s="11" t="n"/>
      <c r="K4" s="11" t="n"/>
      <c r="L4" s="11" t="n"/>
      <c r="M4" s="11" t="n"/>
      <c r="N4" s="11" t="n"/>
      <c r="O4" s="11" t="n"/>
      <c r="P4" s="12">
        <f>IF(OR(N4="",H4=""),"",IF(F4="Short",(H4-N4),(N4-H4))*K4*IF(E4="Option",100,1))</f>
        <v/>
      </c>
      <c r="Q4" s="12">
        <f>IF(P4="","",P4-O4)</f>
        <v/>
      </c>
      <c r="R4" s="13">
        <f>IF(Q4="","",IF(H4*K4=0,"",Q4/(H4*K4*IF(E4="Option",100,1))*100))</f>
        <v/>
      </c>
      <c r="S4" s="14">
        <f>IF(OR(Q4="",I4="",I4=H4),"",Q4/(ABS(H4-I4)*K4*IF(E4="Option",100,1)))</f>
        <v/>
      </c>
      <c r="T4" s="15">
        <f>IF(OR(J4="",I4="",I4=H4),"",ABS(J4-H4)/ABS(H4-I4))</f>
        <v/>
      </c>
      <c r="U4" s="16">
        <f>IF(Q4="","",IF(Q4&gt;0,"Win",IF(Q4&lt;0,"Loss","BE")))</f>
        <v/>
      </c>
      <c r="V4" s="16">
        <f>IF(OR(L4="",B4=""),"",L4-B4)</f>
        <v/>
      </c>
      <c r="W4" s="12">
        <f>IF(Q4="","",IF(W3="",Settings!$B$3+Q4,W3+Q4))</f>
        <v/>
      </c>
      <c r="X4" s="11" t="n"/>
      <c r="Y4" s="11" t="n"/>
      <c r="Z4" s="11" t="n"/>
      <c r="AA4" s="11" t="n"/>
      <c r="AB4" s="11" t="n"/>
      <c r="AC4" s="11" t="n"/>
      <c r="AD4" s="11" t="n"/>
      <c r="AE4" s="16">
        <f>IF(OR(AC4="",B4=""),"",AC4-B4)</f>
        <v/>
      </c>
      <c r="AF4" s="11" t="n"/>
    </row>
    <row r="5">
      <c r="A5" s="10" t="n">
        <v>4</v>
      </c>
      <c r="B5" s="11" t="n"/>
      <c r="C5" s="11" t="n"/>
      <c r="D5" s="11" t="n"/>
      <c r="E5" s="11" t="n"/>
      <c r="F5" s="11" t="n"/>
      <c r="G5" s="11" t="n"/>
      <c r="H5" s="11" t="n"/>
      <c r="I5" s="11" t="n"/>
      <c r="J5" s="11" t="n"/>
      <c r="K5" s="11" t="n"/>
      <c r="L5" s="11" t="n"/>
      <c r="M5" s="11" t="n"/>
      <c r="N5" s="11" t="n"/>
      <c r="O5" s="11" t="n"/>
      <c r="P5" s="12">
        <f>IF(OR(N5="",H5=""),"",IF(F5="Short",(H5-N5),(N5-H5))*K5*IF(E5="Option",100,1))</f>
        <v/>
      </c>
      <c r="Q5" s="12">
        <f>IF(P5="","",P5-O5)</f>
        <v/>
      </c>
      <c r="R5" s="13">
        <f>IF(Q5="","",IF(H5*K5=0,"",Q5/(H5*K5*IF(E5="Option",100,1))*100))</f>
        <v/>
      </c>
      <c r="S5" s="14">
        <f>IF(OR(Q5="",I5="",I5=H5),"",Q5/(ABS(H5-I5)*K5*IF(E5="Option",100,1)))</f>
        <v/>
      </c>
      <c r="T5" s="15">
        <f>IF(OR(J5="",I5="",I5=H5),"",ABS(J5-H5)/ABS(H5-I5))</f>
        <v/>
      </c>
      <c r="U5" s="16">
        <f>IF(Q5="","",IF(Q5&gt;0,"Win",IF(Q5&lt;0,"Loss","BE")))</f>
        <v/>
      </c>
      <c r="V5" s="16">
        <f>IF(OR(L5="",B5=""),"",L5-B5)</f>
        <v/>
      </c>
      <c r="W5" s="12">
        <f>IF(Q5="","",IF(W4="",Settings!$B$3+Q5,W4+Q5))</f>
        <v/>
      </c>
      <c r="X5" s="11" t="n"/>
      <c r="Y5" s="11" t="n"/>
      <c r="Z5" s="11" t="n"/>
      <c r="AA5" s="11" t="n"/>
      <c r="AB5" s="11" t="n"/>
      <c r="AC5" s="11" t="n"/>
      <c r="AD5" s="11" t="n"/>
      <c r="AE5" s="16">
        <f>IF(OR(AC5="",B5=""),"",AC5-B5)</f>
        <v/>
      </c>
      <c r="AF5" s="11" t="n"/>
    </row>
    <row r="6">
      <c r="A6" s="10" t="n">
        <v>5</v>
      </c>
      <c r="B6" s="11" t="n"/>
      <c r="C6" s="11" t="n"/>
      <c r="D6" s="11" t="n"/>
      <c r="E6" s="11" t="n"/>
      <c r="F6" s="11" t="n"/>
      <c r="G6" s="11" t="n"/>
      <c r="H6" s="11" t="n"/>
      <c r="I6" s="11" t="n"/>
      <c r="J6" s="11" t="n"/>
      <c r="K6" s="11" t="n"/>
      <c r="L6" s="11" t="n"/>
      <c r="M6" s="11" t="n"/>
      <c r="N6" s="11" t="n"/>
      <c r="O6" s="11" t="n"/>
      <c r="P6" s="12">
        <f>IF(OR(N6="",H6=""),"",IF(F6="Short",(H6-N6),(N6-H6))*K6*IF(E6="Option",100,1))</f>
        <v/>
      </c>
      <c r="Q6" s="12">
        <f>IF(P6="","",P6-O6)</f>
        <v/>
      </c>
      <c r="R6" s="13">
        <f>IF(Q6="","",IF(H6*K6=0,"",Q6/(H6*K6*IF(E6="Option",100,1))*100))</f>
        <v/>
      </c>
      <c r="S6" s="14">
        <f>IF(OR(Q6="",I6="",I6=H6),"",Q6/(ABS(H6-I6)*K6*IF(E6="Option",100,1)))</f>
        <v/>
      </c>
      <c r="T6" s="15">
        <f>IF(OR(J6="",I6="",I6=H6),"",ABS(J6-H6)/ABS(H6-I6))</f>
        <v/>
      </c>
      <c r="U6" s="16">
        <f>IF(Q6="","",IF(Q6&gt;0,"Win",IF(Q6&lt;0,"Loss","BE")))</f>
        <v/>
      </c>
      <c r="V6" s="16">
        <f>IF(OR(L6="",B6=""),"",L6-B6)</f>
        <v/>
      </c>
      <c r="W6" s="12">
        <f>IF(Q6="","",IF(W5="",Settings!$B$3+Q6,W5+Q6))</f>
        <v/>
      </c>
      <c r="X6" s="11" t="n"/>
      <c r="Y6" s="11" t="n"/>
      <c r="Z6" s="11" t="n"/>
      <c r="AA6" s="11" t="n"/>
      <c r="AB6" s="11" t="n"/>
      <c r="AC6" s="11" t="n"/>
      <c r="AD6" s="11" t="n"/>
      <c r="AE6" s="16">
        <f>IF(OR(AC6="",B6=""),"",AC6-B6)</f>
        <v/>
      </c>
      <c r="AF6" s="11" t="n"/>
    </row>
    <row r="7">
      <c r="A7" s="10" t="n">
        <v>6</v>
      </c>
      <c r="B7" s="11" t="n"/>
      <c r="C7" s="11" t="n"/>
      <c r="D7" s="11" t="n"/>
      <c r="E7" s="11" t="n"/>
      <c r="F7" s="11" t="n"/>
      <c r="G7" s="11" t="n"/>
      <c r="H7" s="11" t="n"/>
      <c r="I7" s="11" t="n"/>
      <c r="J7" s="11" t="n"/>
      <c r="K7" s="11" t="n"/>
      <c r="L7" s="11" t="n"/>
      <c r="M7" s="11" t="n"/>
      <c r="N7" s="11" t="n"/>
      <c r="O7" s="11" t="n"/>
      <c r="P7" s="12">
        <f>IF(OR(N7="",H7=""),"",IF(F7="Short",(H7-N7),(N7-H7))*K7*IF(E7="Option",100,1))</f>
        <v/>
      </c>
      <c r="Q7" s="12">
        <f>IF(P7="","",P7-O7)</f>
        <v/>
      </c>
      <c r="R7" s="13">
        <f>IF(Q7="","",IF(H7*K7=0,"",Q7/(H7*K7*IF(E7="Option",100,1))*100))</f>
        <v/>
      </c>
      <c r="S7" s="14">
        <f>IF(OR(Q7="",I7="",I7=H7),"",Q7/(ABS(H7-I7)*K7*IF(E7="Option",100,1)))</f>
        <v/>
      </c>
      <c r="T7" s="15">
        <f>IF(OR(J7="",I7="",I7=H7),"",ABS(J7-H7)/ABS(H7-I7))</f>
        <v/>
      </c>
      <c r="U7" s="16">
        <f>IF(Q7="","",IF(Q7&gt;0,"Win",IF(Q7&lt;0,"Loss","BE")))</f>
        <v/>
      </c>
      <c r="V7" s="16">
        <f>IF(OR(L7="",B7=""),"",L7-B7)</f>
        <v/>
      </c>
      <c r="W7" s="12">
        <f>IF(Q7="","",IF(W6="",Settings!$B$3+Q7,W6+Q7))</f>
        <v/>
      </c>
      <c r="X7" s="11" t="n"/>
      <c r="Y7" s="11" t="n"/>
      <c r="Z7" s="11" t="n"/>
      <c r="AA7" s="11" t="n"/>
      <c r="AB7" s="11" t="n"/>
      <c r="AC7" s="11" t="n"/>
      <c r="AD7" s="11" t="n"/>
      <c r="AE7" s="16">
        <f>IF(OR(AC7="",B7=""),"",AC7-B7)</f>
        <v/>
      </c>
      <c r="AF7" s="11" t="n"/>
    </row>
    <row r="8">
      <c r="A8" s="10" t="n">
        <v>7</v>
      </c>
      <c r="B8" s="11" t="n"/>
      <c r="C8" s="11" t="n"/>
      <c r="D8" s="11" t="n"/>
      <c r="E8" s="11" t="n"/>
      <c r="F8" s="11" t="n"/>
      <c r="G8" s="11" t="n"/>
      <c r="H8" s="11" t="n"/>
      <c r="I8" s="11" t="n"/>
      <c r="J8" s="11" t="n"/>
      <c r="K8" s="11" t="n"/>
      <c r="L8" s="11" t="n"/>
      <c r="M8" s="11" t="n"/>
      <c r="N8" s="11" t="n"/>
      <c r="O8" s="11" t="n"/>
      <c r="P8" s="12">
        <f>IF(OR(N8="",H8=""),"",IF(F8="Short",(H8-N8),(N8-H8))*K8*IF(E8="Option",100,1))</f>
        <v/>
      </c>
      <c r="Q8" s="12">
        <f>IF(P8="","",P8-O8)</f>
        <v/>
      </c>
      <c r="R8" s="13">
        <f>IF(Q8="","",IF(H8*K8=0,"",Q8/(H8*K8*IF(E8="Option",100,1))*100))</f>
        <v/>
      </c>
      <c r="S8" s="14">
        <f>IF(OR(Q8="",I8="",I8=H8),"",Q8/(ABS(H8-I8)*K8*IF(E8="Option",100,1)))</f>
        <v/>
      </c>
      <c r="T8" s="15">
        <f>IF(OR(J8="",I8="",I8=H8),"",ABS(J8-H8)/ABS(H8-I8))</f>
        <v/>
      </c>
      <c r="U8" s="16">
        <f>IF(Q8="","",IF(Q8&gt;0,"Win",IF(Q8&lt;0,"Loss","BE")))</f>
        <v/>
      </c>
      <c r="V8" s="16">
        <f>IF(OR(L8="",B8=""),"",L8-B8)</f>
        <v/>
      </c>
      <c r="W8" s="12">
        <f>IF(Q8="","",IF(W7="",Settings!$B$3+Q8,W7+Q8))</f>
        <v/>
      </c>
      <c r="X8" s="11" t="n"/>
      <c r="Y8" s="11" t="n"/>
      <c r="Z8" s="11" t="n"/>
      <c r="AA8" s="11" t="n"/>
      <c r="AB8" s="11" t="n"/>
      <c r="AC8" s="11" t="n"/>
      <c r="AD8" s="11" t="n"/>
      <c r="AE8" s="16">
        <f>IF(OR(AC8="",B8=""),"",AC8-B8)</f>
        <v/>
      </c>
      <c r="AF8" s="11" t="n"/>
    </row>
    <row r="9">
      <c r="A9" s="10" t="n">
        <v>8</v>
      </c>
      <c r="B9" s="11" t="n"/>
      <c r="C9" s="11" t="n"/>
      <c r="D9" s="11" t="n"/>
      <c r="E9" s="11" t="n"/>
      <c r="F9" s="11" t="n"/>
      <c r="G9" s="11" t="n"/>
      <c r="H9" s="11" t="n"/>
      <c r="I9" s="11" t="n"/>
      <c r="J9" s="11" t="n"/>
      <c r="K9" s="11" t="n"/>
      <c r="L9" s="11" t="n"/>
      <c r="M9" s="11" t="n"/>
      <c r="N9" s="11" t="n"/>
      <c r="O9" s="11" t="n"/>
      <c r="P9" s="12">
        <f>IF(OR(N9="",H9=""),"",IF(F9="Short",(H9-N9),(N9-H9))*K9*IF(E9="Option",100,1))</f>
        <v/>
      </c>
      <c r="Q9" s="12">
        <f>IF(P9="","",P9-O9)</f>
        <v/>
      </c>
      <c r="R9" s="13">
        <f>IF(Q9="","",IF(H9*K9=0,"",Q9/(H9*K9*IF(E9="Option",100,1))*100))</f>
        <v/>
      </c>
      <c r="S9" s="14">
        <f>IF(OR(Q9="",I9="",I9=H9),"",Q9/(ABS(H9-I9)*K9*IF(E9="Option",100,1)))</f>
        <v/>
      </c>
      <c r="T9" s="15">
        <f>IF(OR(J9="",I9="",I9=H9),"",ABS(J9-H9)/ABS(H9-I9))</f>
        <v/>
      </c>
      <c r="U9" s="16">
        <f>IF(Q9="","",IF(Q9&gt;0,"Win",IF(Q9&lt;0,"Loss","BE")))</f>
        <v/>
      </c>
      <c r="V9" s="16">
        <f>IF(OR(L9="",B9=""),"",L9-B9)</f>
        <v/>
      </c>
      <c r="W9" s="12">
        <f>IF(Q9="","",IF(W8="",Settings!$B$3+Q9,W8+Q9))</f>
        <v/>
      </c>
      <c r="X9" s="11" t="n"/>
      <c r="Y9" s="11" t="n"/>
      <c r="Z9" s="11" t="n"/>
      <c r="AA9" s="11" t="n"/>
      <c r="AB9" s="11" t="n"/>
      <c r="AC9" s="11" t="n"/>
      <c r="AD9" s="11" t="n"/>
      <c r="AE9" s="16">
        <f>IF(OR(AC9="",B9=""),"",AC9-B9)</f>
        <v/>
      </c>
      <c r="AF9" s="11" t="n"/>
    </row>
    <row r="10">
      <c r="A10" s="10" t="n">
        <v>9</v>
      </c>
      <c r="B10" s="11" t="n"/>
      <c r="C10" s="11" t="n"/>
      <c r="D10" s="11" t="n"/>
      <c r="E10" s="11" t="n"/>
      <c r="F10" s="11" t="n"/>
      <c r="G10" s="11" t="n"/>
      <c r="H10" s="11" t="n"/>
      <c r="I10" s="11" t="n"/>
      <c r="J10" s="11" t="n"/>
      <c r="K10" s="11" t="n"/>
      <c r="L10" s="11" t="n"/>
      <c r="M10" s="11" t="n"/>
      <c r="N10" s="11" t="n"/>
      <c r="O10" s="11" t="n"/>
      <c r="P10" s="12">
        <f>IF(OR(N10="",H10=""),"",IF(F10="Short",(H10-N10),(N10-H10))*K10*IF(E10="Option",100,1))</f>
        <v/>
      </c>
      <c r="Q10" s="12">
        <f>IF(P10="","",P10-O10)</f>
        <v/>
      </c>
      <c r="R10" s="13">
        <f>IF(Q10="","",IF(H10*K10=0,"",Q10/(H10*K10*IF(E10="Option",100,1))*100))</f>
        <v/>
      </c>
      <c r="S10" s="14">
        <f>IF(OR(Q10="",I10="",I10=H10),"",Q10/(ABS(H10-I10)*K10*IF(E10="Option",100,1)))</f>
        <v/>
      </c>
      <c r="T10" s="15">
        <f>IF(OR(J10="",I10="",I10=H10),"",ABS(J10-H10)/ABS(H10-I10))</f>
        <v/>
      </c>
      <c r="U10" s="16">
        <f>IF(Q10="","",IF(Q10&gt;0,"Win",IF(Q10&lt;0,"Loss","BE")))</f>
        <v/>
      </c>
      <c r="V10" s="16">
        <f>IF(OR(L10="",B10=""),"",L10-B10)</f>
        <v/>
      </c>
      <c r="W10" s="12">
        <f>IF(Q10="","",IF(W9="",Settings!$B$3+Q10,W9+Q10))</f>
        <v/>
      </c>
      <c r="X10" s="11" t="n"/>
      <c r="Y10" s="11" t="n"/>
      <c r="Z10" s="11" t="n"/>
      <c r="AA10" s="11" t="n"/>
      <c r="AB10" s="11" t="n"/>
      <c r="AC10" s="11" t="n"/>
      <c r="AD10" s="11" t="n"/>
      <c r="AE10" s="16">
        <f>IF(OR(AC10="",B10=""),"",AC10-B10)</f>
        <v/>
      </c>
      <c r="AF10" s="11" t="n"/>
    </row>
    <row r="11">
      <c r="A11" s="10" t="n">
        <v>10</v>
      </c>
      <c r="B11" s="11" t="n"/>
      <c r="C11" s="11" t="n"/>
      <c r="D11" s="11" t="n"/>
      <c r="E11" s="11" t="n"/>
      <c r="F11" s="11" t="n"/>
      <c r="G11" s="11" t="n"/>
      <c r="H11" s="11" t="n"/>
      <c r="I11" s="11" t="n"/>
      <c r="J11" s="11" t="n"/>
      <c r="K11" s="11" t="n"/>
      <c r="L11" s="11" t="n"/>
      <c r="M11" s="11" t="n"/>
      <c r="N11" s="11" t="n"/>
      <c r="O11" s="11" t="n"/>
      <c r="P11" s="12">
        <f>IF(OR(N11="",H11=""),"",IF(F11="Short",(H11-N11),(N11-H11))*K11*IF(E11="Option",100,1))</f>
        <v/>
      </c>
      <c r="Q11" s="12">
        <f>IF(P11="","",P11-O11)</f>
        <v/>
      </c>
      <c r="R11" s="13">
        <f>IF(Q11="","",IF(H11*K11=0,"",Q11/(H11*K11*IF(E11="Option",100,1))*100))</f>
        <v/>
      </c>
      <c r="S11" s="14">
        <f>IF(OR(Q11="",I11="",I11=H11),"",Q11/(ABS(H11-I11)*K11*IF(E11="Option",100,1)))</f>
        <v/>
      </c>
      <c r="T11" s="15">
        <f>IF(OR(J11="",I11="",I11=H11),"",ABS(J11-H11)/ABS(H11-I11))</f>
        <v/>
      </c>
      <c r="U11" s="16">
        <f>IF(Q11="","",IF(Q11&gt;0,"Win",IF(Q11&lt;0,"Loss","BE")))</f>
        <v/>
      </c>
      <c r="V11" s="16">
        <f>IF(OR(L11="",B11=""),"",L11-B11)</f>
        <v/>
      </c>
      <c r="W11" s="12">
        <f>IF(Q11="","",IF(W10="",Settings!$B$3+Q11,W10+Q11))</f>
        <v/>
      </c>
      <c r="X11" s="11" t="n"/>
      <c r="Y11" s="11" t="n"/>
      <c r="Z11" s="11" t="n"/>
      <c r="AA11" s="11" t="n"/>
      <c r="AB11" s="11" t="n"/>
      <c r="AC11" s="11" t="n"/>
      <c r="AD11" s="11" t="n"/>
      <c r="AE11" s="16">
        <f>IF(OR(AC11="",B11=""),"",AC11-B11)</f>
        <v/>
      </c>
      <c r="AF11" s="11" t="n"/>
    </row>
    <row r="12">
      <c r="A12" s="10" t="n">
        <v>11</v>
      </c>
      <c r="B12" s="11" t="n"/>
      <c r="C12" s="11" t="n"/>
      <c r="D12" s="11" t="n"/>
      <c r="E12" s="11" t="n"/>
      <c r="F12" s="11" t="n"/>
      <c r="G12" s="11" t="n"/>
      <c r="H12" s="11" t="n"/>
      <c r="I12" s="11" t="n"/>
      <c r="J12" s="11" t="n"/>
      <c r="K12" s="11" t="n"/>
      <c r="L12" s="11" t="n"/>
      <c r="M12" s="11" t="n"/>
      <c r="N12" s="11" t="n"/>
      <c r="O12" s="11" t="n"/>
      <c r="P12" s="12">
        <f>IF(OR(N12="",H12=""),"",IF(F12="Short",(H12-N12),(N12-H12))*K12*IF(E12="Option",100,1))</f>
        <v/>
      </c>
      <c r="Q12" s="12">
        <f>IF(P12="","",P12-O12)</f>
        <v/>
      </c>
      <c r="R12" s="13">
        <f>IF(Q12="","",IF(H12*K12=0,"",Q12/(H12*K12*IF(E12="Option",100,1))*100))</f>
        <v/>
      </c>
      <c r="S12" s="14">
        <f>IF(OR(Q12="",I12="",I12=H12),"",Q12/(ABS(H12-I12)*K12*IF(E12="Option",100,1)))</f>
        <v/>
      </c>
      <c r="T12" s="15">
        <f>IF(OR(J12="",I12="",I12=H12),"",ABS(J12-H12)/ABS(H12-I12))</f>
        <v/>
      </c>
      <c r="U12" s="16">
        <f>IF(Q12="","",IF(Q12&gt;0,"Win",IF(Q12&lt;0,"Loss","BE")))</f>
        <v/>
      </c>
      <c r="V12" s="16">
        <f>IF(OR(L12="",B12=""),"",L12-B12)</f>
        <v/>
      </c>
      <c r="W12" s="12">
        <f>IF(Q12="","",IF(W11="",Settings!$B$3+Q12,W11+Q12))</f>
        <v/>
      </c>
      <c r="X12" s="11" t="n"/>
      <c r="Y12" s="11" t="n"/>
      <c r="Z12" s="11" t="n"/>
      <c r="AA12" s="11" t="n"/>
      <c r="AB12" s="11" t="n"/>
      <c r="AC12" s="11" t="n"/>
      <c r="AD12" s="11" t="n"/>
      <c r="AE12" s="16">
        <f>IF(OR(AC12="",B12=""),"",AC12-B12)</f>
        <v/>
      </c>
      <c r="AF12" s="11" t="n"/>
    </row>
    <row r="13">
      <c r="A13" s="10" t="n">
        <v>12</v>
      </c>
      <c r="B13" s="11" t="n"/>
      <c r="C13" s="11" t="n"/>
      <c r="D13" s="11" t="n"/>
      <c r="E13" s="11" t="n"/>
      <c r="F13" s="11" t="n"/>
      <c r="G13" s="11" t="n"/>
      <c r="H13" s="11" t="n"/>
      <c r="I13" s="11" t="n"/>
      <c r="J13" s="11" t="n"/>
      <c r="K13" s="11" t="n"/>
      <c r="L13" s="11" t="n"/>
      <c r="M13" s="11" t="n"/>
      <c r="N13" s="11" t="n"/>
      <c r="O13" s="11" t="n"/>
      <c r="P13" s="12">
        <f>IF(OR(N13="",H13=""),"",IF(F13="Short",(H13-N13),(N13-H13))*K13*IF(E13="Option",100,1))</f>
        <v/>
      </c>
      <c r="Q13" s="12">
        <f>IF(P13="","",P13-O13)</f>
        <v/>
      </c>
      <c r="R13" s="13">
        <f>IF(Q13="","",IF(H13*K13=0,"",Q13/(H13*K13*IF(E13="Option",100,1))*100))</f>
        <v/>
      </c>
      <c r="S13" s="14">
        <f>IF(OR(Q13="",I13="",I13=H13),"",Q13/(ABS(H13-I13)*K13*IF(E13="Option",100,1)))</f>
        <v/>
      </c>
      <c r="T13" s="15">
        <f>IF(OR(J13="",I13="",I13=H13),"",ABS(J13-H13)/ABS(H13-I13))</f>
        <v/>
      </c>
      <c r="U13" s="16">
        <f>IF(Q13="","",IF(Q13&gt;0,"Win",IF(Q13&lt;0,"Loss","BE")))</f>
        <v/>
      </c>
      <c r="V13" s="16">
        <f>IF(OR(L13="",B13=""),"",L13-B13)</f>
        <v/>
      </c>
      <c r="W13" s="12">
        <f>IF(Q13="","",IF(W12="",Settings!$B$3+Q13,W12+Q13))</f>
        <v/>
      </c>
      <c r="X13" s="11" t="n"/>
      <c r="Y13" s="11" t="n"/>
      <c r="Z13" s="11" t="n"/>
      <c r="AA13" s="11" t="n"/>
      <c r="AB13" s="11" t="n"/>
      <c r="AC13" s="11" t="n"/>
      <c r="AD13" s="11" t="n"/>
      <c r="AE13" s="16">
        <f>IF(OR(AC13="",B13=""),"",AC13-B13)</f>
        <v/>
      </c>
      <c r="AF13" s="11" t="n"/>
    </row>
    <row r="14">
      <c r="A14" s="10" t="n">
        <v>13</v>
      </c>
      <c r="B14" s="11" t="n"/>
      <c r="C14" s="11" t="n"/>
      <c r="D14" s="11" t="n"/>
      <c r="E14" s="11" t="n"/>
      <c r="F14" s="11" t="n"/>
      <c r="G14" s="11" t="n"/>
      <c r="H14" s="11" t="n"/>
      <c r="I14" s="11" t="n"/>
      <c r="J14" s="11" t="n"/>
      <c r="K14" s="11" t="n"/>
      <c r="L14" s="11" t="n"/>
      <c r="M14" s="11" t="n"/>
      <c r="N14" s="11" t="n"/>
      <c r="O14" s="11" t="n"/>
      <c r="P14" s="12">
        <f>IF(OR(N14="",H14=""),"",IF(F14="Short",(H14-N14),(N14-H14))*K14*IF(E14="Option",100,1))</f>
        <v/>
      </c>
      <c r="Q14" s="12">
        <f>IF(P14="","",P14-O14)</f>
        <v/>
      </c>
      <c r="R14" s="13">
        <f>IF(Q14="","",IF(H14*K14=0,"",Q14/(H14*K14*IF(E14="Option",100,1))*100))</f>
        <v/>
      </c>
      <c r="S14" s="14">
        <f>IF(OR(Q14="",I14="",I14=H14),"",Q14/(ABS(H14-I14)*K14*IF(E14="Option",100,1)))</f>
        <v/>
      </c>
      <c r="T14" s="15">
        <f>IF(OR(J14="",I14="",I14=H14),"",ABS(J14-H14)/ABS(H14-I14))</f>
        <v/>
      </c>
      <c r="U14" s="16">
        <f>IF(Q14="","",IF(Q14&gt;0,"Win",IF(Q14&lt;0,"Loss","BE")))</f>
        <v/>
      </c>
      <c r="V14" s="16">
        <f>IF(OR(L14="",B14=""),"",L14-B14)</f>
        <v/>
      </c>
      <c r="W14" s="12">
        <f>IF(Q14="","",IF(W13="",Settings!$B$3+Q14,W13+Q14))</f>
        <v/>
      </c>
      <c r="X14" s="11" t="n"/>
      <c r="Y14" s="11" t="n"/>
      <c r="Z14" s="11" t="n"/>
      <c r="AA14" s="11" t="n"/>
      <c r="AB14" s="11" t="n"/>
      <c r="AC14" s="11" t="n"/>
      <c r="AD14" s="11" t="n"/>
      <c r="AE14" s="16">
        <f>IF(OR(AC14="",B14=""),"",AC14-B14)</f>
        <v/>
      </c>
      <c r="AF14" s="11" t="n"/>
    </row>
    <row r="15">
      <c r="A15" s="10" t="n">
        <v>14</v>
      </c>
      <c r="B15" s="11" t="n"/>
      <c r="C15" s="11" t="n"/>
      <c r="D15" s="11" t="n"/>
      <c r="E15" s="11" t="n"/>
      <c r="F15" s="11" t="n"/>
      <c r="G15" s="11" t="n"/>
      <c r="H15" s="11" t="n"/>
      <c r="I15" s="11" t="n"/>
      <c r="J15" s="11" t="n"/>
      <c r="K15" s="11" t="n"/>
      <c r="L15" s="11" t="n"/>
      <c r="M15" s="11" t="n"/>
      <c r="N15" s="11" t="n"/>
      <c r="O15" s="11" t="n"/>
      <c r="P15" s="12">
        <f>IF(OR(N15="",H15=""),"",IF(F15="Short",(H15-N15),(N15-H15))*K15*IF(E15="Option",100,1))</f>
        <v/>
      </c>
      <c r="Q15" s="12">
        <f>IF(P15="","",P15-O15)</f>
        <v/>
      </c>
      <c r="R15" s="13">
        <f>IF(Q15="","",IF(H15*K15=0,"",Q15/(H15*K15*IF(E15="Option",100,1))*100))</f>
        <v/>
      </c>
      <c r="S15" s="14">
        <f>IF(OR(Q15="",I15="",I15=H15),"",Q15/(ABS(H15-I15)*K15*IF(E15="Option",100,1)))</f>
        <v/>
      </c>
      <c r="T15" s="15">
        <f>IF(OR(J15="",I15="",I15=H15),"",ABS(J15-H15)/ABS(H15-I15))</f>
        <v/>
      </c>
      <c r="U15" s="16">
        <f>IF(Q15="","",IF(Q15&gt;0,"Win",IF(Q15&lt;0,"Loss","BE")))</f>
        <v/>
      </c>
      <c r="V15" s="16">
        <f>IF(OR(L15="",B15=""),"",L15-B15)</f>
        <v/>
      </c>
      <c r="W15" s="12">
        <f>IF(Q15="","",IF(W14="",Settings!$B$3+Q15,W14+Q15))</f>
        <v/>
      </c>
      <c r="X15" s="11" t="n"/>
      <c r="Y15" s="11" t="n"/>
      <c r="Z15" s="11" t="n"/>
      <c r="AA15" s="11" t="n"/>
      <c r="AB15" s="11" t="n"/>
      <c r="AC15" s="11" t="n"/>
      <c r="AD15" s="11" t="n"/>
      <c r="AE15" s="16">
        <f>IF(OR(AC15="",B15=""),"",AC15-B15)</f>
        <v/>
      </c>
      <c r="AF15" s="11" t="n"/>
    </row>
    <row r="16">
      <c r="A16" s="10" t="n">
        <v>15</v>
      </c>
      <c r="B16" s="11" t="n"/>
      <c r="C16" s="11" t="n"/>
      <c r="D16" s="11" t="n"/>
      <c r="E16" s="11" t="n"/>
      <c r="F16" s="11" t="n"/>
      <c r="G16" s="11" t="n"/>
      <c r="H16" s="11" t="n"/>
      <c r="I16" s="11" t="n"/>
      <c r="J16" s="11" t="n"/>
      <c r="K16" s="11" t="n"/>
      <c r="L16" s="11" t="n"/>
      <c r="M16" s="11" t="n"/>
      <c r="N16" s="11" t="n"/>
      <c r="O16" s="11" t="n"/>
      <c r="P16" s="12">
        <f>IF(OR(N16="",H16=""),"",IF(F16="Short",(H16-N16),(N16-H16))*K16*IF(E16="Option",100,1))</f>
        <v/>
      </c>
      <c r="Q16" s="12">
        <f>IF(P16="","",P16-O16)</f>
        <v/>
      </c>
      <c r="R16" s="13">
        <f>IF(Q16="","",IF(H16*K16=0,"",Q16/(H16*K16*IF(E16="Option",100,1))*100))</f>
        <v/>
      </c>
      <c r="S16" s="14">
        <f>IF(OR(Q16="",I16="",I16=H16),"",Q16/(ABS(H16-I16)*K16*IF(E16="Option",100,1)))</f>
        <v/>
      </c>
      <c r="T16" s="15">
        <f>IF(OR(J16="",I16="",I16=H16),"",ABS(J16-H16)/ABS(H16-I16))</f>
        <v/>
      </c>
      <c r="U16" s="16">
        <f>IF(Q16="","",IF(Q16&gt;0,"Win",IF(Q16&lt;0,"Loss","BE")))</f>
        <v/>
      </c>
      <c r="V16" s="16">
        <f>IF(OR(L16="",B16=""),"",L16-B16)</f>
        <v/>
      </c>
      <c r="W16" s="12">
        <f>IF(Q16="","",IF(W15="",Settings!$B$3+Q16,W15+Q16))</f>
        <v/>
      </c>
      <c r="X16" s="11" t="n"/>
      <c r="Y16" s="11" t="n"/>
      <c r="Z16" s="11" t="n"/>
      <c r="AA16" s="11" t="n"/>
      <c r="AB16" s="11" t="n"/>
      <c r="AC16" s="11" t="n"/>
      <c r="AD16" s="11" t="n"/>
      <c r="AE16" s="16">
        <f>IF(OR(AC16="",B16=""),"",AC16-B16)</f>
        <v/>
      </c>
      <c r="AF16" s="11" t="n"/>
    </row>
    <row r="17">
      <c r="A17" s="10" t="n">
        <v>16</v>
      </c>
      <c r="B17" s="11" t="n"/>
      <c r="C17" s="11" t="n"/>
      <c r="D17" s="11" t="n"/>
      <c r="E17" s="11" t="n"/>
      <c r="F17" s="11" t="n"/>
      <c r="G17" s="11" t="n"/>
      <c r="H17" s="11" t="n"/>
      <c r="I17" s="11" t="n"/>
      <c r="J17" s="11" t="n"/>
      <c r="K17" s="11" t="n"/>
      <c r="L17" s="11" t="n"/>
      <c r="M17" s="11" t="n"/>
      <c r="N17" s="11" t="n"/>
      <c r="O17" s="11" t="n"/>
      <c r="P17" s="12">
        <f>IF(OR(N17="",H17=""),"",IF(F17="Short",(H17-N17),(N17-H17))*K17*IF(E17="Option",100,1))</f>
        <v/>
      </c>
      <c r="Q17" s="12">
        <f>IF(P17="","",P17-O17)</f>
        <v/>
      </c>
      <c r="R17" s="13">
        <f>IF(Q17="","",IF(H17*K17=0,"",Q17/(H17*K17*IF(E17="Option",100,1))*100))</f>
        <v/>
      </c>
      <c r="S17" s="14">
        <f>IF(OR(Q17="",I17="",I17=H17),"",Q17/(ABS(H17-I17)*K17*IF(E17="Option",100,1)))</f>
        <v/>
      </c>
      <c r="T17" s="15">
        <f>IF(OR(J17="",I17="",I17=H17),"",ABS(J17-H17)/ABS(H17-I17))</f>
        <v/>
      </c>
      <c r="U17" s="16">
        <f>IF(Q17="","",IF(Q17&gt;0,"Win",IF(Q17&lt;0,"Loss","BE")))</f>
        <v/>
      </c>
      <c r="V17" s="16">
        <f>IF(OR(L17="",B17=""),"",L17-B17)</f>
        <v/>
      </c>
      <c r="W17" s="12">
        <f>IF(Q17="","",IF(W16="",Settings!$B$3+Q17,W16+Q17))</f>
        <v/>
      </c>
      <c r="X17" s="11" t="n"/>
      <c r="Y17" s="11" t="n"/>
      <c r="Z17" s="11" t="n"/>
      <c r="AA17" s="11" t="n"/>
      <c r="AB17" s="11" t="n"/>
      <c r="AC17" s="11" t="n"/>
      <c r="AD17" s="11" t="n"/>
      <c r="AE17" s="16">
        <f>IF(OR(AC17="",B17=""),"",AC17-B17)</f>
        <v/>
      </c>
      <c r="AF17" s="11" t="n"/>
    </row>
    <row r="18">
      <c r="A18" s="10" t="n">
        <v>17</v>
      </c>
      <c r="B18" s="11" t="n"/>
      <c r="C18" s="11" t="n"/>
      <c r="D18" s="11" t="n"/>
      <c r="E18" s="11" t="n"/>
      <c r="F18" s="11" t="n"/>
      <c r="G18" s="11" t="n"/>
      <c r="H18" s="11" t="n"/>
      <c r="I18" s="11" t="n"/>
      <c r="J18" s="11" t="n"/>
      <c r="K18" s="11" t="n"/>
      <c r="L18" s="11" t="n"/>
      <c r="M18" s="11" t="n"/>
      <c r="N18" s="11" t="n"/>
      <c r="O18" s="11" t="n"/>
      <c r="P18" s="12">
        <f>IF(OR(N18="",H18=""),"",IF(F18="Short",(H18-N18),(N18-H18))*K18*IF(E18="Option",100,1))</f>
        <v/>
      </c>
      <c r="Q18" s="12">
        <f>IF(P18="","",P18-O18)</f>
        <v/>
      </c>
      <c r="R18" s="13">
        <f>IF(Q18="","",IF(H18*K18=0,"",Q18/(H18*K18*IF(E18="Option",100,1))*100))</f>
        <v/>
      </c>
      <c r="S18" s="14">
        <f>IF(OR(Q18="",I18="",I18=H18),"",Q18/(ABS(H18-I18)*K18*IF(E18="Option",100,1)))</f>
        <v/>
      </c>
      <c r="T18" s="15">
        <f>IF(OR(J18="",I18="",I18=H18),"",ABS(J18-H18)/ABS(H18-I18))</f>
        <v/>
      </c>
      <c r="U18" s="16">
        <f>IF(Q18="","",IF(Q18&gt;0,"Win",IF(Q18&lt;0,"Loss","BE")))</f>
        <v/>
      </c>
      <c r="V18" s="16">
        <f>IF(OR(L18="",B18=""),"",L18-B18)</f>
        <v/>
      </c>
      <c r="W18" s="12">
        <f>IF(Q18="","",IF(W17="",Settings!$B$3+Q18,W17+Q18))</f>
        <v/>
      </c>
      <c r="X18" s="11" t="n"/>
      <c r="Y18" s="11" t="n"/>
      <c r="Z18" s="11" t="n"/>
      <c r="AA18" s="11" t="n"/>
      <c r="AB18" s="11" t="n"/>
      <c r="AC18" s="11" t="n"/>
      <c r="AD18" s="11" t="n"/>
      <c r="AE18" s="16">
        <f>IF(OR(AC18="",B18=""),"",AC18-B18)</f>
        <v/>
      </c>
      <c r="AF18" s="11" t="n"/>
    </row>
    <row r="19">
      <c r="A19" s="10" t="n">
        <v>18</v>
      </c>
      <c r="B19" s="11" t="n"/>
      <c r="C19" s="11" t="n"/>
      <c r="D19" s="11" t="n"/>
      <c r="E19" s="11" t="n"/>
      <c r="F19" s="11" t="n"/>
      <c r="G19" s="11" t="n"/>
      <c r="H19" s="11" t="n"/>
      <c r="I19" s="11" t="n"/>
      <c r="J19" s="11" t="n"/>
      <c r="K19" s="11" t="n"/>
      <c r="L19" s="11" t="n"/>
      <c r="M19" s="11" t="n"/>
      <c r="N19" s="11" t="n"/>
      <c r="O19" s="11" t="n"/>
      <c r="P19" s="12">
        <f>IF(OR(N19="",H19=""),"",IF(F19="Short",(H19-N19),(N19-H19))*K19*IF(E19="Option",100,1))</f>
        <v/>
      </c>
      <c r="Q19" s="12">
        <f>IF(P19="","",P19-O19)</f>
        <v/>
      </c>
      <c r="R19" s="13">
        <f>IF(Q19="","",IF(H19*K19=0,"",Q19/(H19*K19*IF(E19="Option",100,1))*100))</f>
        <v/>
      </c>
      <c r="S19" s="14">
        <f>IF(OR(Q19="",I19="",I19=H19),"",Q19/(ABS(H19-I19)*K19*IF(E19="Option",100,1)))</f>
        <v/>
      </c>
      <c r="T19" s="15">
        <f>IF(OR(J19="",I19="",I19=H19),"",ABS(J19-H19)/ABS(H19-I19))</f>
        <v/>
      </c>
      <c r="U19" s="16">
        <f>IF(Q19="","",IF(Q19&gt;0,"Win",IF(Q19&lt;0,"Loss","BE")))</f>
        <v/>
      </c>
      <c r="V19" s="16">
        <f>IF(OR(L19="",B19=""),"",L19-B19)</f>
        <v/>
      </c>
      <c r="W19" s="12">
        <f>IF(Q19="","",IF(W18="",Settings!$B$3+Q19,W18+Q19))</f>
        <v/>
      </c>
      <c r="X19" s="11" t="n"/>
      <c r="Y19" s="11" t="n"/>
      <c r="Z19" s="11" t="n"/>
      <c r="AA19" s="11" t="n"/>
      <c r="AB19" s="11" t="n"/>
      <c r="AC19" s="11" t="n"/>
      <c r="AD19" s="11" t="n"/>
      <c r="AE19" s="16">
        <f>IF(OR(AC19="",B19=""),"",AC19-B19)</f>
        <v/>
      </c>
      <c r="AF19" s="11" t="n"/>
    </row>
    <row r="20">
      <c r="A20" s="10" t="n">
        <v>19</v>
      </c>
      <c r="B20" s="11" t="n"/>
      <c r="C20" s="11" t="n"/>
      <c r="D20" s="11" t="n"/>
      <c r="E20" s="11" t="n"/>
      <c r="F20" s="11" t="n"/>
      <c r="G20" s="11" t="n"/>
      <c r="H20" s="11" t="n"/>
      <c r="I20" s="11" t="n"/>
      <c r="J20" s="11" t="n"/>
      <c r="K20" s="11" t="n"/>
      <c r="L20" s="11" t="n"/>
      <c r="M20" s="11" t="n"/>
      <c r="N20" s="11" t="n"/>
      <c r="O20" s="11" t="n"/>
      <c r="P20" s="12">
        <f>IF(OR(N20="",H20=""),"",IF(F20="Short",(H20-N20),(N20-H20))*K20*IF(E20="Option",100,1))</f>
        <v/>
      </c>
      <c r="Q20" s="12">
        <f>IF(P20="","",P20-O20)</f>
        <v/>
      </c>
      <c r="R20" s="13">
        <f>IF(Q20="","",IF(H20*K20=0,"",Q20/(H20*K20*IF(E20="Option",100,1))*100))</f>
        <v/>
      </c>
      <c r="S20" s="14">
        <f>IF(OR(Q20="",I20="",I20=H20),"",Q20/(ABS(H20-I20)*K20*IF(E20="Option",100,1)))</f>
        <v/>
      </c>
      <c r="T20" s="15">
        <f>IF(OR(J20="",I20="",I20=H20),"",ABS(J20-H20)/ABS(H20-I20))</f>
        <v/>
      </c>
      <c r="U20" s="16">
        <f>IF(Q20="","",IF(Q20&gt;0,"Win",IF(Q20&lt;0,"Loss","BE")))</f>
        <v/>
      </c>
      <c r="V20" s="16">
        <f>IF(OR(L20="",B20=""),"",L20-B20)</f>
        <v/>
      </c>
      <c r="W20" s="12">
        <f>IF(Q20="","",IF(W19="",Settings!$B$3+Q20,W19+Q20))</f>
        <v/>
      </c>
      <c r="X20" s="11" t="n"/>
      <c r="Y20" s="11" t="n"/>
      <c r="Z20" s="11" t="n"/>
      <c r="AA20" s="11" t="n"/>
      <c r="AB20" s="11" t="n"/>
      <c r="AC20" s="11" t="n"/>
      <c r="AD20" s="11" t="n"/>
      <c r="AE20" s="16">
        <f>IF(OR(AC20="",B20=""),"",AC20-B20)</f>
        <v/>
      </c>
      <c r="AF20" s="11" t="n"/>
    </row>
    <row r="21">
      <c r="A21" s="10" t="n">
        <v>20</v>
      </c>
      <c r="B21" s="11" t="n"/>
      <c r="C21" s="11" t="n"/>
      <c r="D21" s="11" t="n"/>
      <c r="E21" s="11" t="n"/>
      <c r="F21" s="11" t="n"/>
      <c r="G21" s="11" t="n"/>
      <c r="H21" s="11" t="n"/>
      <c r="I21" s="11" t="n"/>
      <c r="J21" s="11" t="n"/>
      <c r="K21" s="11" t="n"/>
      <c r="L21" s="11" t="n"/>
      <c r="M21" s="11" t="n"/>
      <c r="N21" s="11" t="n"/>
      <c r="O21" s="11" t="n"/>
      <c r="P21" s="12">
        <f>IF(OR(N21="",H21=""),"",IF(F21="Short",(H21-N21),(N21-H21))*K21*IF(E21="Option",100,1))</f>
        <v/>
      </c>
      <c r="Q21" s="12">
        <f>IF(P21="","",P21-O21)</f>
        <v/>
      </c>
      <c r="R21" s="13">
        <f>IF(Q21="","",IF(H21*K21=0,"",Q21/(H21*K21*IF(E21="Option",100,1))*100))</f>
        <v/>
      </c>
      <c r="S21" s="14">
        <f>IF(OR(Q21="",I21="",I21=H21),"",Q21/(ABS(H21-I21)*K21*IF(E21="Option",100,1)))</f>
        <v/>
      </c>
      <c r="T21" s="15">
        <f>IF(OR(J21="",I21="",I21=H21),"",ABS(J21-H21)/ABS(H21-I21))</f>
        <v/>
      </c>
      <c r="U21" s="16">
        <f>IF(Q21="","",IF(Q21&gt;0,"Win",IF(Q21&lt;0,"Loss","BE")))</f>
        <v/>
      </c>
      <c r="V21" s="16">
        <f>IF(OR(L21="",B21=""),"",L21-B21)</f>
        <v/>
      </c>
      <c r="W21" s="12">
        <f>IF(Q21="","",IF(W20="",Settings!$B$3+Q21,W20+Q21))</f>
        <v/>
      </c>
      <c r="X21" s="11" t="n"/>
      <c r="Y21" s="11" t="n"/>
      <c r="Z21" s="11" t="n"/>
      <c r="AA21" s="11" t="n"/>
      <c r="AB21" s="11" t="n"/>
      <c r="AC21" s="11" t="n"/>
      <c r="AD21" s="11" t="n"/>
      <c r="AE21" s="16">
        <f>IF(OR(AC21="",B21=""),"",AC21-B21)</f>
        <v/>
      </c>
      <c r="AF21" s="11" t="n"/>
    </row>
    <row r="22">
      <c r="A22" s="10" t="n">
        <v>21</v>
      </c>
      <c r="B22" s="11" t="n"/>
      <c r="C22" s="11" t="n"/>
      <c r="D22" s="11" t="n"/>
      <c r="E22" s="11" t="n"/>
      <c r="F22" s="11" t="n"/>
      <c r="G22" s="11" t="n"/>
      <c r="H22" s="11" t="n"/>
      <c r="I22" s="11" t="n"/>
      <c r="J22" s="11" t="n"/>
      <c r="K22" s="11" t="n"/>
      <c r="L22" s="11" t="n"/>
      <c r="M22" s="11" t="n"/>
      <c r="N22" s="11" t="n"/>
      <c r="O22" s="11" t="n"/>
      <c r="P22" s="12">
        <f>IF(OR(N22="",H22=""),"",IF(F22="Short",(H22-N22),(N22-H22))*K22*IF(E22="Option",100,1))</f>
        <v/>
      </c>
      <c r="Q22" s="12">
        <f>IF(P22="","",P22-O22)</f>
        <v/>
      </c>
      <c r="R22" s="13">
        <f>IF(Q22="","",IF(H22*K22=0,"",Q22/(H22*K22*IF(E22="Option",100,1))*100))</f>
        <v/>
      </c>
      <c r="S22" s="14">
        <f>IF(OR(Q22="",I22="",I22=H22),"",Q22/(ABS(H22-I22)*K22*IF(E22="Option",100,1)))</f>
        <v/>
      </c>
      <c r="T22" s="15">
        <f>IF(OR(J22="",I22="",I22=H22),"",ABS(J22-H22)/ABS(H22-I22))</f>
        <v/>
      </c>
      <c r="U22" s="16">
        <f>IF(Q22="","",IF(Q22&gt;0,"Win",IF(Q22&lt;0,"Loss","BE")))</f>
        <v/>
      </c>
      <c r="V22" s="16">
        <f>IF(OR(L22="",B22=""),"",L22-B22)</f>
        <v/>
      </c>
      <c r="W22" s="12">
        <f>IF(Q22="","",IF(W21="",Settings!$B$3+Q22,W21+Q22))</f>
        <v/>
      </c>
      <c r="X22" s="11" t="n"/>
      <c r="Y22" s="11" t="n"/>
      <c r="Z22" s="11" t="n"/>
      <c r="AA22" s="11" t="n"/>
      <c r="AB22" s="11" t="n"/>
      <c r="AC22" s="11" t="n"/>
      <c r="AD22" s="11" t="n"/>
      <c r="AE22" s="16">
        <f>IF(OR(AC22="",B22=""),"",AC22-B22)</f>
        <v/>
      </c>
      <c r="AF22" s="11" t="n"/>
    </row>
    <row r="23">
      <c r="A23" s="10" t="n">
        <v>22</v>
      </c>
      <c r="B23" s="11" t="n"/>
      <c r="C23" s="11" t="n"/>
      <c r="D23" s="11" t="n"/>
      <c r="E23" s="11" t="n"/>
      <c r="F23" s="11" t="n"/>
      <c r="G23" s="11" t="n"/>
      <c r="H23" s="11" t="n"/>
      <c r="I23" s="11" t="n"/>
      <c r="J23" s="11" t="n"/>
      <c r="K23" s="11" t="n"/>
      <c r="L23" s="11" t="n"/>
      <c r="M23" s="11" t="n"/>
      <c r="N23" s="11" t="n"/>
      <c r="O23" s="11" t="n"/>
      <c r="P23" s="12">
        <f>IF(OR(N23="",H23=""),"",IF(F23="Short",(H23-N23),(N23-H23))*K23*IF(E23="Option",100,1))</f>
        <v/>
      </c>
      <c r="Q23" s="12">
        <f>IF(P23="","",P23-O23)</f>
        <v/>
      </c>
      <c r="R23" s="13">
        <f>IF(Q23="","",IF(H23*K23=0,"",Q23/(H23*K23*IF(E23="Option",100,1))*100))</f>
        <v/>
      </c>
      <c r="S23" s="14">
        <f>IF(OR(Q23="",I23="",I23=H23),"",Q23/(ABS(H23-I23)*K23*IF(E23="Option",100,1)))</f>
        <v/>
      </c>
      <c r="T23" s="15">
        <f>IF(OR(J23="",I23="",I23=H23),"",ABS(J23-H23)/ABS(H23-I23))</f>
        <v/>
      </c>
      <c r="U23" s="16">
        <f>IF(Q23="","",IF(Q23&gt;0,"Win",IF(Q23&lt;0,"Loss","BE")))</f>
        <v/>
      </c>
      <c r="V23" s="16">
        <f>IF(OR(L23="",B23=""),"",L23-B23)</f>
        <v/>
      </c>
      <c r="W23" s="12">
        <f>IF(Q23="","",IF(W22="",Settings!$B$3+Q23,W22+Q23))</f>
        <v/>
      </c>
      <c r="X23" s="11" t="n"/>
      <c r="Y23" s="11" t="n"/>
      <c r="Z23" s="11" t="n"/>
      <c r="AA23" s="11" t="n"/>
      <c r="AB23" s="11" t="n"/>
      <c r="AC23" s="11" t="n"/>
      <c r="AD23" s="11" t="n"/>
      <c r="AE23" s="16">
        <f>IF(OR(AC23="",B23=""),"",AC23-B23)</f>
        <v/>
      </c>
      <c r="AF23" s="11" t="n"/>
    </row>
    <row r="24">
      <c r="A24" s="10" t="n">
        <v>23</v>
      </c>
      <c r="B24" s="11" t="n"/>
      <c r="C24" s="11" t="n"/>
      <c r="D24" s="11" t="n"/>
      <c r="E24" s="11" t="n"/>
      <c r="F24" s="11" t="n"/>
      <c r="G24" s="11" t="n"/>
      <c r="H24" s="11" t="n"/>
      <c r="I24" s="11" t="n"/>
      <c r="J24" s="11" t="n"/>
      <c r="K24" s="11" t="n"/>
      <c r="L24" s="11" t="n"/>
      <c r="M24" s="11" t="n"/>
      <c r="N24" s="11" t="n"/>
      <c r="O24" s="11" t="n"/>
      <c r="P24" s="12">
        <f>IF(OR(N24="",H24=""),"",IF(F24="Short",(H24-N24),(N24-H24))*K24*IF(E24="Option",100,1))</f>
        <v/>
      </c>
      <c r="Q24" s="12">
        <f>IF(P24="","",P24-O24)</f>
        <v/>
      </c>
      <c r="R24" s="13">
        <f>IF(Q24="","",IF(H24*K24=0,"",Q24/(H24*K24*IF(E24="Option",100,1))*100))</f>
        <v/>
      </c>
      <c r="S24" s="14">
        <f>IF(OR(Q24="",I24="",I24=H24),"",Q24/(ABS(H24-I24)*K24*IF(E24="Option",100,1)))</f>
        <v/>
      </c>
      <c r="T24" s="15">
        <f>IF(OR(J24="",I24="",I24=H24),"",ABS(J24-H24)/ABS(H24-I24))</f>
        <v/>
      </c>
      <c r="U24" s="16">
        <f>IF(Q24="","",IF(Q24&gt;0,"Win",IF(Q24&lt;0,"Loss","BE")))</f>
        <v/>
      </c>
      <c r="V24" s="16">
        <f>IF(OR(L24="",B24=""),"",L24-B24)</f>
        <v/>
      </c>
      <c r="W24" s="12">
        <f>IF(Q24="","",IF(W23="",Settings!$B$3+Q24,W23+Q24))</f>
        <v/>
      </c>
      <c r="X24" s="11" t="n"/>
      <c r="Y24" s="11" t="n"/>
      <c r="Z24" s="11" t="n"/>
      <c r="AA24" s="11" t="n"/>
      <c r="AB24" s="11" t="n"/>
      <c r="AC24" s="11" t="n"/>
      <c r="AD24" s="11" t="n"/>
      <c r="AE24" s="16">
        <f>IF(OR(AC24="",B24=""),"",AC24-B24)</f>
        <v/>
      </c>
      <c r="AF24" s="11" t="n"/>
    </row>
    <row r="25">
      <c r="A25" s="10" t="n">
        <v>24</v>
      </c>
      <c r="B25" s="11" t="n"/>
      <c r="C25" s="11" t="n"/>
      <c r="D25" s="11" t="n"/>
      <c r="E25" s="11" t="n"/>
      <c r="F25" s="11" t="n"/>
      <c r="G25" s="11" t="n"/>
      <c r="H25" s="11" t="n"/>
      <c r="I25" s="11" t="n"/>
      <c r="J25" s="11" t="n"/>
      <c r="K25" s="11" t="n"/>
      <c r="L25" s="11" t="n"/>
      <c r="M25" s="11" t="n"/>
      <c r="N25" s="11" t="n"/>
      <c r="O25" s="11" t="n"/>
      <c r="P25" s="12">
        <f>IF(OR(N25="",H25=""),"",IF(F25="Short",(H25-N25),(N25-H25))*K25*IF(E25="Option",100,1))</f>
        <v/>
      </c>
      <c r="Q25" s="12">
        <f>IF(P25="","",P25-O25)</f>
        <v/>
      </c>
      <c r="R25" s="13">
        <f>IF(Q25="","",IF(H25*K25=0,"",Q25/(H25*K25*IF(E25="Option",100,1))*100))</f>
        <v/>
      </c>
      <c r="S25" s="14">
        <f>IF(OR(Q25="",I25="",I25=H25),"",Q25/(ABS(H25-I25)*K25*IF(E25="Option",100,1)))</f>
        <v/>
      </c>
      <c r="T25" s="15">
        <f>IF(OR(J25="",I25="",I25=H25),"",ABS(J25-H25)/ABS(H25-I25))</f>
        <v/>
      </c>
      <c r="U25" s="16">
        <f>IF(Q25="","",IF(Q25&gt;0,"Win",IF(Q25&lt;0,"Loss","BE")))</f>
        <v/>
      </c>
      <c r="V25" s="16">
        <f>IF(OR(L25="",B25=""),"",L25-B25)</f>
        <v/>
      </c>
      <c r="W25" s="12">
        <f>IF(Q25="","",IF(W24="",Settings!$B$3+Q25,W24+Q25))</f>
        <v/>
      </c>
      <c r="X25" s="11" t="n"/>
      <c r="Y25" s="11" t="n"/>
      <c r="Z25" s="11" t="n"/>
      <c r="AA25" s="11" t="n"/>
      <c r="AB25" s="11" t="n"/>
      <c r="AC25" s="11" t="n"/>
      <c r="AD25" s="11" t="n"/>
      <c r="AE25" s="16">
        <f>IF(OR(AC25="",B25=""),"",AC25-B25)</f>
        <v/>
      </c>
      <c r="AF25" s="11" t="n"/>
    </row>
    <row r="26">
      <c r="A26" s="10" t="n">
        <v>25</v>
      </c>
      <c r="B26" s="11" t="n"/>
      <c r="C26" s="11" t="n"/>
      <c r="D26" s="11" t="n"/>
      <c r="E26" s="11" t="n"/>
      <c r="F26" s="11" t="n"/>
      <c r="G26" s="11" t="n"/>
      <c r="H26" s="11" t="n"/>
      <c r="I26" s="11" t="n"/>
      <c r="J26" s="11" t="n"/>
      <c r="K26" s="11" t="n"/>
      <c r="L26" s="11" t="n"/>
      <c r="M26" s="11" t="n"/>
      <c r="N26" s="11" t="n"/>
      <c r="O26" s="11" t="n"/>
      <c r="P26" s="12">
        <f>IF(OR(N26="",H26=""),"",IF(F26="Short",(H26-N26),(N26-H26))*K26*IF(E26="Option",100,1))</f>
        <v/>
      </c>
      <c r="Q26" s="12">
        <f>IF(P26="","",P26-O26)</f>
        <v/>
      </c>
      <c r="R26" s="13">
        <f>IF(Q26="","",IF(H26*K26=0,"",Q26/(H26*K26*IF(E26="Option",100,1))*100))</f>
        <v/>
      </c>
      <c r="S26" s="14">
        <f>IF(OR(Q26="",I26="",I26=H26),"",Q26/(ABS(H26-I26)*K26*IF(E26="Option",100,1)))</f>
        <v/>
      </c>
      <c r="T26" s="15">
        <f>IF(OR(J26="",I26="",I26=H26),"",ABS(J26-H26)/ABS(H26-I26))</f>
        <v/>
      </c>
      <c r="U26" s="16">
        <f>IF(Q26="","",IF(Q26&gt;0,"Win",IF(Q26&lt;0,"Loss","BE")))</f>
        <v/>
      </c>
      <c r="V26" s="16">
        <f>IF(OR(L26="",B26=""),"",L26-B26)</f>
        <v/>
      </c>
      <c r="W26" s="12">
        <f>IF(Q26="","",IF(W25="",Settings!$B$3+Q26,W25+Q26))</f>
        <v/>
      </c>
      <c r="X26" s="11" t="n"/>
      <c r="Y26" s="11" t="n"/>
      <c r="Z26" s="11" t="n"/>
      <c r="AA26" s="11" t="n"/>
      <c r="AB26" s="11" t="n"/>
      <c r="AC26" s="11" t="n"/>
      <c r="AD26" s="11" t="n"/>
      <c r="AE26" s="16">
        <f>IF(OR(AC26="",B26=""),"",AC26-B26)</f>
        <v/>
      </c>
      <c r="AF26" s="11" t="n"/>
    </row>
    <row r="27">
      <c r="A27" s="10" t="n">
        <v>26</v>
      </c>
      <c r="B27" s="11" t="n"/>
      <c r="C27" s="11" t="n"/>
      <c r="D27" s="11" t="n"/>
      <c r="E27" s="11" t="n"/>
      <c r="F27" s="11" t="n"/>
      <c r="G27" s="11" t="n"/>
      <c r="H27" s="11" t="n"/>
      <c r="I27" s="11" t="n"/>
      <c r="J27" s="11" t="n"/>
      <c r="K27" s="11" t="n"/>
      <c r="L27" s="11" t="n"/>
      <c r="M27" s="11" t="n"/>
      <c r="N27" s="11" t="n"/>
      <c r="O27" s="11" t="n"/>
      <c r="P27" s="12">
        <f>IF(OR(N27="",H27=""),"",IF(F27="Short",(H27-N27),(N27-H27))*K27*IF(E27="Option",100,1))</f>
        <v/>
      </c>
      <c r="Q27" s="12">
        <f>IF(P27="","",P27-O27)</f>
        <v/>
      </c>
      <c r="R27" s="13">
        <f>IF(Q27="","",IF(H27*K27=0,"",Q27/(H27*K27*IF(E27="Option",100,1))*100))</f>
        <v/>
      </c>
      <c r="S27" s="14">
        <f>IF(OR(Q27="",I27="",I27=H27),"",Q27/(ABS(H27-I27)*K27*IF(E27="Option",100,1)))</f>
        <v/>
      </c>
      <c r="T27" s="15">
        <f>IF(OR(J27="",I27="",I27=H27),"",ABS(J27-H27)/ABS(H27-I27))</f>
        <v/>
      </c>
      <c r="U27" s="16">
        <f>IF(Q27="","",IF(Q27&gt;0,"Win",IF(Q27&lt;0,"Loss","BE")))</f>
        <v/>
      </c>
      <c r="V27" s="16">
        <f>IF(OR(L27="",B27=""),"",L27-B27)</f>
        <v/>
      </c>
      <c r="W27" s="12">
        <f>IF(Q27="","",IF(W26="",Settings!$B$3+Q27,W26+Q27))</f>
        <v/>
      </c>
      <c r="X27" s="11" t="n"/>
      <c r="Y27" s="11" t="n"/>
      <c r="Z27" s="11" t="n"/>
      <c r="AA27" s="11" t="n"/>
      <c r="AB27" s="11" t="n"/>
      <c r="AC27" s="11" t="n"/>
      <c r="AD27" s="11" t="n"/>
      <c r="AE27" s="16">
        <f>IF(OR(AC27="",B27=""),"",AC27-B27)</f>
        <v/>
      </c>
      <c r="AF27" s="11" t="n"/>
    </row>
    <row r="28">
      <c r="A28" s="10" t="n">
        <v>27</v>
      </c>
      <c r="B28" s="11" t="n"/>
      <c r="C28" s="11" t="n"/>
      <c r="D28" s="11" t="n"/>
      <c r="E28" s="11" t="n"/>
      <c r="F28" s="11" t="n"/>
      <c r="G28" s="11" t="n"/>
      <c r="H28" s="11" t="n"/>
      <c r="I28" s="11" t="n"/>
      <c r="J28" s="11" t="n"/>
      <c r="K28" s="11" t="n"/>
      <c r="L28" s="11" t="n"/>
      <c r="M28" s="11" t="n"/>
      <c r="N28" s="11" t="n"/>
      <c r="O28" s="11" t="n"/>
      <c r="P28" s="12">
        <f>IF(OR(N28="",H28=""),"",IF(F28="Short",(H28-N28),(N28-H28))*K28*IF(E28="Option",100,1))</f>
        <v/>
      </c>
      <c r="Q28" s="12">
        <f>IF(P28="","",P28-O28)</f>
        <v/>
      </c>
      <c r="R28" s="13">
        <f>IF(Q28="","",IF(H28*K28=0,"",Q28/(H28*K28*IF(E28="Option",100,1))*100))</f>
        <v/>
      </c>
      <c r="S28" s="14">
        <f>IF(OR(Q28="",I28="",I28=H28),"",Q28/(ABS(H28-I28)*K28*IF(E28="Option",100,1)))</f>
        <v/>
      </c>
      <c r="T28" s="15">
        <f>IF(OR(J28="",I28="",I28=H28),"",ABS(J28-H28)/ABS(H28-I28))</f>
        <v/>
      </c>
      <c r="U28" s="16">
        <f>IF(Q28="","",IF(Q28&gt;0,"Win",IF(Q28&lt;0,"Loss","BE")))</f>
        <v/>
      </c>
      <c r="V28" s="16">
        <f>IF(OR(L28="",B28=""),"",L28-B28)</f>
        <v/>
      </c>
      <c r="W28" s="12">
        <f>IF(Q28="","",IF(W27="",Settings!$B$3+Q28,W27+Q28))</f>
        <v/>
      </c>
      <c r="X28" s="11" t="n"/>
      <c r="Y28" s="11" t="n"/>
      <c r="Z28" s="11" t="n"/>
      <c r="AA28" s="11" t="n"/>
      <c r="AB28" s="11" t="n"/>
      <c r="AC28" s="11" t="n"/>
      <c r="AD28" s="11" t="n"/>
      <c r="AE28" s="16">
        <f>IF(OR(AC28="",B28=""),"",AC28-B28)</f>
        <v/>
      </c>
      <c r="AF28" s="11" t="n"/>
    </row>
    <row r="29">
      <c r="A29" s="10" t="n">
        <v>28</v>
      </c>
      <c r="B29" s="11" t="n"/>
      <c r="C29" s="11" t="n"/>
      <c r="D29" s="11" t="n"/>
      <c r="E29" s="11" t="n"/>
      <c r="F29" s="11" t="n"/>
      <c r="G29" s="11" t="n"/>
      <c r="H29" s="11" t="n"/>
      <c r="I29" s="11" t="n"/>
      <c r="J29" s="11" t="n"/>
      <c r="K29" s="11" t="n"/>
      <c r="L29" s="11" t="n"/>
      <c r="M29" s="11" t="n"/>
      <c r="N29" s="11" t="n"/>
      <c r="O29" s="11" t="n"/>
      <c r="P29" s="12">
        <f>IF(OR(N29="",H29=""),"",IF(F29="Short",(H29-N29),(N29-H29))*K29*IF(E29="Option",100,1))</f>
        <v/>
      </c>
      <c r="Q29" s="12">
        <f>IF(P29="","",P29-O29)</f>
        <v/>
      </c>
      <c r="R29" s="13">
        <f>IF(Q29="","",IF(H29*K29=0,"",Q29/(H29*K29*IF(E29="Option",100,1))*100))</f>
        <v/>
      </c>
      <c r="S29" s="14">
        <f>IF(OR(Q29="",I29="",I29=H29),"",Q29/(ABS(H29-I29)*K29*IF(E29="Option",100,1)))</f>
        <v/>
      </c>
      <c r="T29" s="15">
        <f>IF(OR(J29="",I29="",I29=H29),"",ABS(J29-H29)/ABS(H29-I29))</f>
        <v/>
      </c>
      <c r="U29" s="16">
        <f>IF(Q29="","",IF(Q29&gt;0,"Win",IF(Q29&lt;0,"Loss","BE")))</f>
        <v/>
      </c>
      <c r="V29" s="16">
        <f>IF(OR(L29="",B29=""),"",L29-B29)</f>
        <v/>
      </c>
      <c r="W29" s="12">
        <f>IF(Q29="","",IF(W28="",Settings!$B$3+Q29,W28+Q29))</f>
        <v/>
      </c>
      <c r="X29" s="11" t="n"/>
      <c r="Y29" s="11" t="n"/>
      <c r="Z29" s="11" t="n"/>
      <c r="AA29" s="11" t="n"/>
      <c r="AB29" s="11" t="n"/>
      <c r="AC29" s="11" t="n"/>
      <c r="AD29" s="11" t="n"/>
      <c r="AE29" s="16">
        <f>IF(OR(AC29="",B29=""),"",AC29-B29)</f>
        <v/>
      </c>
      <c r="AF29" s="11" t="n"/>
    </row>
    <row r="30">
      <c r="A30" s="10" t="n">
        <v>29</v>
      </c>
      <c r="B30" s="11" t="n"/>
      <c r="C30" s="11" t="n"/>
      <c r="D30" s="11" t="n"/>
      <c r="E30" s="11" t="n"/>
      <c r="F30" s="11" t="n"/>
      <c r="G30" s="11" t="n"/>
      <c r="H30" s="11" t="n"/>
      <c r="I30" s="11" t="n"/>
      <c r="J30" s="11" t="n"/>
      <c r="K30" s="11" t="n"/>
      <c r="L30" s="11" t="n"/>
      <c r="M30" s="11" t="n"/>
      <c r="N30" s="11" t="n"/>
      <c r="O30" s="11" t="n"/>
      <c r="P30" s="12">
        <f>IF(OR(N30="",H30=""),"",IF(F30="Short",(H30-N30),(N30-H30))*K30*IF(E30="Option",100,1))</f>
        <v/>
      </c>
      <c r="Q30" s="12">
        <f>IF(P30="","",P30-O30)</f>
        <v/>
      </c>
      <c r="R30" s="13">
        <f>IF(Q30="","",IF(H30*K30=0,"",Q30/(H30*K30*IF(E30="Option",100,1))*100))</f>
        <v/>
      </c>
      <c r="S30" s="14">
        <f>IF(OR(Q30="",I30="",I30=H30),"",Q30/(ABS(H30-I30)*K30*IF(E30="Option",100,1)))</f>
        <v/>
      </c>
      <c r="T30" s="15">
        <f>IF(OR(J30="",I30="",I30=H30),"",ABS(J30-H30)/ABS(H30-I30))</f>
        <v/>
      </c>
      <c r="U30" s="16">
        <f>IF(Q30="","",IF(Q30&gt;0,"Win",IF(Q30&lt;0,"Loss","BE")))</f>
        <v/>
      </c>
      <c r="V30" s="16">
        <f>IF(OR(L30="",B30=""),"",L30-B30)</f>
        <v/>
      </c>
      <c r="W30" s="12">
        <f>IF(Q30="","",IF(W29="",Settings!$B$3+Q30,W29+Q30))</f>
        <v/>
      </c>
      <c r="X30" s="11" t="n"/>
      <c r="Y30" s="11" t="n"/>
      <c r="Z30" s="11" t="n"/>
      <c r="AA30" s="11" t="n"/>
      <c r="AB30" s="11" t="n"/>
      <c r="AC30" s="11" t="n"/>
      <c r="AD30" s="11" t="n"/>
      <c r="AE30" s="16">
        <f>IF(OR(AC30="",B30=""),"",AC30-B30)</f>
        <v/>
      </c>
      <c r="AF30" s="11" t="n"/>
    </row>
    <row r="31">
      <c r="A31" s="10" t="n">
        <v>30</v>
      </c>
      <c r="B31" s="11" t="n"/>
      <c r="C31" s="11" t="n"/>
      <c r="D31" s="11" t="n"/>
      <c r="E31" s="11" t="n"/>
      <c r="F31" s="11" t="n"/>
      <c r="G31" s="11" t="n"/>
      <c r="H31" s="11" t="n"/>
      <c r="I31" s="11" t="n"/>
      <c r="J31" s="11" t="n"/>
      <c r="K31" s="11" t="n"/>
      <c r="L31" s="11" t="n"/>
      <c r="M31" s="11" t="n"/>
      <c r="N31" s="11" t="n"/>
      <c r="O31" s="11" t="n"/>
      <c r="P31" s="12">
        <f>IF(OR(N31="",H31=""),"",IF(F31="Short",(H31-N31),(N31-H31))*K31*IF(E31="Option",100,1))</f>
        <v/>
      </c>
      <c r="Q31" s="12">
        <f>IF(P31="","",P31-O31)</f>
        <v/>
      </c>
      <c r="R31" s="13">
        <f>IF(Q31="","",IF(H31*K31=0,"",Q31/(H31*K31*IF(E31="Option",100,1))*100))</f>
        <v/>
      </c>
      <c r="S31" s="14">
        <f>IF(OR(Q31="",I31="",I31=H31),"",Q31/(ABS(H31-I31)*K31*IF(E31="Option",100,1)))</f>
        <v/>
      </c>
      <c r="T31" s="15">
        <f>IF(OR(J31="",I31="",I31=H31),"",ABS(J31-H31)/ABS(H31-I31))</f>
        <v/>
      </c>
      <c r="U31" s="16">
        <f>IF(Q31="","",IF(Q31&gt;0,"Win",IF(Q31&lt;0,"Loss","BE")))</f>
        <v/>
      </c>
      <c r="V31" s="16">
        <f>IF(OR(L31="",B31=""),"",L31-B31)</f>
        <v/>
      </c>
      <c r="W31" s="12">
        <f>IF(Q31="","",IF(W30="",Settings!$B$3+Q31,W30+Q31))</f>
        <v/>
      </c>
      <c r="X31" s="11" t="n"/>
      <c r="Y31" s="11" t="n"/>
      <c r="Z31" s="11" t="n"/>
      <c r="AA31" s="11" t="n"/>
      <c r="AB31" s="11" t="n"/>
      <c r="AC31" s="11" t="n"/>
      <c r="AD31" s="11" t="n"/>
      <c r="AE31" s="16">
        <f>IF(OR(AC31="",B31=""),"",AC31-B31)</f>
        <v/>
      </c>
      <c r="AF31" s="11" t="n"/>
    </row>
    <row r="32">
      <c r="A32" s="10" t="n">
        <v>31</v>
      </c>
      <c r="B32" s="11" t="n"/>
      <c r="C32" s="11" t="n"/>
      <c r="D32" s="11" t="n"/>
      <c r="E32" s="11" t="n"/>
      <c r="F32" s="11" t="n"/>
      <c r="G32" s="11" t="n"/>
      <c r="H32" s="11" t="n"/>
      <c r="I32" s="11" t="n"/>
      <c r="J32" s="11" t="n"/>
      <c r="K32" s="11" t="n"/>
      <c r="L32" s="11" t="n"/>
      <c r="M32" s="11" t="n"/>
      <c r="N32" s="11" t="n"/>
      <c r="O32" s="11" t="n"/>
      <c r="P32" s="12">
        <f>IF(OR(N32="",H32=""),"",IF(F32="Short",(H32-N32),(N32-H32))*K32*IF(E32="Option",100,1))</f>
        <v/>
      </c>
      <c r="Q32" s="12">
        <f>IF(P32="","",P32-O32)</f>
        <v/>
      </c>
      <c r="R32" s="13">
        <f>IF(Q32="","",IF(H32*K32=0,"",Q32/(H32*K32*IF(E32="Option",100,1))*100))</f>
        <v/>
      </c>
      <c r="S32" s="14">
        <f>IF(OR(Q32="",I32="",I32=H32),"",Q32/(ABS(H32-I32)*K32*IF(E32="Option",100,1)))</f>
        <v/>
      </c>
      <c r="T32" s="15">
        <f>IF(OR(J32="",I32="",I32=H32),"",ABS(J32-H32)/ABS(H32-I32))</f>
        <v/>
      </c>
      <c r="U32" s="16">
        <f>IF(Q32="","",IF(Q32&gt;0,"Win",IF(Q32&lt;0,"Loss","BE")))</f>
        <v/>
      </c>
      <c r="V32" s="16">
        <f>IF(OR(L32="",B32=""),"",L32-B32)</f>
        <v/>
      </c>
      <c r="W32" s="12">
        <f>IF(Q32="","",IF(W31="",Settings!$B$3+Q32,W31+Q32))</f>
        <v/>
      </c>
      <c r="X32" s="11" t="n"/>
      <c r="Y32" s="11" t="n"/>
      <c r="Z32" s="11" t="n"/>
      <c r="AA32" s="11" t="n"/>
      <c r="AB32" s="11" t="n"/>
      <c r="AC32" s="11" t="n"/>
      <c r="AD32" s="11" t="n"/>
      <c r="AE32" s="16">
        <f>IF(OR(AC32="",B32=""),"",AC32-B32)</f>
        <v/>
      </c>
      <c r="AF32" s="11" t="n"/>
    </row>
    <row r="33">
      <c r="A33" s="10" t="n">
        <v>32</v>
      </c>
      <c r="B33" s="11" t="n"/>
      <c r="C33" s="11" t="n"/>
      <c r="D33" s="11" t="n"/>
      <c r="E33" s="11" t="n"/>
      <c r="F33" s="11" t="n"/>
      <c r="G33" s="11" t="n"/>
      <c r="H33" s="11" t="n"/>
      <c r="I33" s="11" t="n"/>
      <c r="J33" s="11" t="n"/>
      <c r="K33" s="11" t="n"/>
      <c r="L33" s="11" t="n"/>
      <c r="M33" s="11" t="n"/>
      <c r="N33" s="11" t="n"/>
      <c r="O33" s="11" t="n"/>
      <c r="P33" s="12">
        <f>IF(OR(N33="",H33=""),"",IF(F33="Short",(H33-N33),(N33-H33))*K33*IF(E33="Option",100,1))</f>
        <v/>
      </c>
      <c r="Q33" s="12">
        <f>IF(P33="","",P33-O33)</f>
        <v/>
      </c>
      <c r="R33" s="13">
        <f>IF(Q33="","",IF(H33*K33=0,"",Q33/(H33*K33*IF(E33="Option",100,1))*100))</f>
        <v/>
      </c>
      <c r="S33" s="14">
        <f>IF(OR(Q33="",I33="",I33=H33),"",Q33/(ABS(H33-I33)*K33*IF(E33="Option",100,1)))</f>
        <v/>
      </c>
      <c r="T33" s="15">
        <f>IF(OR(J33="",I33="",I33=H33),"",ABS(J33-H33)/ABS(H33-I33))</f>
        <v/>
      </c>
      <c r="U33" s="16">
        <f>IF(Q33="","",IF(Q33&gt;0,"Win",IF(Q33&lt;0,"Loss","BE")))</f>
        <v/>
      </c>
      <c r="V33" s="16">
        <f>IF(OR(L33="",B33=""),"",L33-B33)</f>
        <v/>
      </c>
      <c r="W33" s="12">
        <f>IF(Q33="","",IF(W32="",Settings!$B$3+Q33,W32+Q33))</f>
        <v/>
      </c>
      <c r="X33" s="11" t="n"/>
      <c r="Y33" s="11" t="n"/>
      <c r="Z33" s="11" t="n"/>
      <c r="AA33" s="11" t="n"/>
      <c r="AB33" s="11" t="n"/>
      <c r="AC33" s="11" t="n"/>
      <c r="AD33" s="11" t="n"/>
      <c r="AE33" s="16">
        <f>IF(OR(AC33="",B33=""),"",AC33-B33)</f>
        <v/>
      </c>
      <c r="AF33" s="11" t="n"/>
    </row>
    <row r="34">
      <c r="A34" s="10" t="n">
        <v>33</v>
      </c>
      <c r="B34" s="11" t="n"/>
      <c r="C34" s="11" t="n"/>
      <c r="D34" s="11" t="n"/>
      <c r="E34" s="11" t="n"/>
      <c r="F34" s="11" t="n"/>
      <c r="G34" s="11" t="n"/>
      <c r="H34" s="11" t="n"/>
      <c r="I34" s="11" t="n"/>
      <c r="J34" s="11" t="n"/>
      <c r="K34" s="11" t="n"/>
      <c r="L34" s="11" t="n"/>
      <c r="M34" s="11" t="n"/>
      <c r="N34" s="11" t="n"/>
      <c r="O34" s="11" t="n"/>
      <c r="P34" s="12">
        <f>IF(OR(N34="",H34=""),"",IF(F34="Short",(H34-N34),(N34-H34))*K34*IF(E34="Option",100,1))</f>
        <v/>
      </c>
      <c r="Q34" s="12">
        <f>IF(P34="","",P34-O34)</f>
        <v/>
      </c>
      <c r="R34" s="13">
        <f>IF(Q34="","",IF(H34*K34=0,"",Q34/(H34*K34*IF(E34="Option",100,1))*100))</f>
        <v/>
      </c>
      <c r="S34" s="14">
        <f>IF(OR(Q34="",I34="",I34=H34),"",Q34/(ABS(H34-I34)*K34*IF(E34="Option",100,1)))</f>
        <v/>
      </c>
      <c r="T34" s="15">
        <f>IF(OR(J34="",I34="",I34=H34),"",ABS(J34-H34)/ABS(H34-I34))</f>
        <v/>
      </c>
      <c r="U34" s="16">
        <f>IF(Q34="","",IF(Q34&gt;0,"Win",IF(Q34&lt;0,"Loss","BE")))</f>
        <v/>
      </c>
      <c r="V34" s="16">
        <f>IF(OR(L34="",B34=""),"",L34-B34)</f>
        <v/>
      </c>
      <c r="W34" s="12">
        <f>IF(Q34="","",IF(W33="",Settings!$B$3+Q34,W33+Q34))</f>
        <v/>
      </c>
      <c r="X34" s="11" t="n"/>
      <c r="Y34" s="11" t="n"/>
      <c r="Z34" s="11" t="n"/>
      <c r="AA34" s="11" t="n"/>
      <c r="AB34" s="11" t="n"/>
      <c r="AC34" s="11" t="n"/>
      <c r="AD34" s="11" t="n"/>
      <c r="AE34" s="16">
        <f>IF(OR(AC34="",B34=""),"",AC34-B34)</f>
        <v/>
      </c>
      <c r="AF34" s="11" t="n"/>
    </row>
    <row r="35">
      <c r="A35" s="10" t="n">
        <v>34</v>
      </c>
      <c r="B35" s="11" t="n"/>
      <c r="C35" s="11" t="n"/>
      <c r="D35" s="11" t="n"/>
      <c r="E35" s="11" t="n"/>
      <c r="F35" s="11" t="n"/>
      <c r="G35" s="11" t="n"/>
      <c r="H35" s="11" t="n"/>
      <c r="I35" s="11" t="n"/>
      <c r="J35" s="11" t="n"/>
      <c r="K35" s="11" t="n"/>
      <c r="L35" s="11" t="n"/>
      <c r="M35" s="11" t="n"/>
      <c r="N35" s="11" t="n"/>
      <c r="O35" s="11" t="n"/>
      <c r="P35" s="12">
        <f>IF(OR(N35="",H35=""),"",IF(F35="Short",(H35-N35),(N35-H35))*K35*IF(E35="Option",100,1))</f>
        <v/>
      </c>
      <c r="Q35" s="12">
        <f>IF(P35="","",P35-O35)</f>
        <v/>
      </c>
      <c r="R35" s="13">
        <f>IF(Q35="","",IF(H35*K35=0,"",Q35/(H35*K35*IF(E35="Option",100,1))*100))</f>
        <v/>
      </c>
      <c r="S35" s="14">
        <f>IF(OR(Q35="",I35="",I35=H35),"",Q35/(ABS(H35-I35)*K35*IF(E35="Option",100,1)))</f>
        <v/>
      </c>
      <c r="T35" s="15">
        <f>IF(OR(J35="",I35="",I35=H35),"",ABS(J35-H35)/ABS(H35-I35))</f>
        <v/>
      </c>
      <c r="U35" s="16">
        <f>IF(Q35="","",IF(Q35&gt;0,"Win",IF(Q35&lt;0,"Loss","BE")))</f>
        <v/>
      </c>
      <c r="V35" s="16">
        <f>IF(OR(L35="",B35=""),"",L35-B35)</f>
        <v/>
      </c>
      <c r="W35" s="12">
        <f>IF(Q35="","",IF(W34="",Settings!$B$3+Q35,W34+Q35))</f>
        <v/>
      </c>
      <c r="X35" s="11" t="n"/>
      <c r="Y35" s="11" t="n"/>
      <c r="Z35" s="11" t="n"/>
      <c r="AA35" s="11" t="n"/>
      <c r="AB35" s="11" t="n"/>
      <c r="AC35" s="11" t="n"/>
      <c r="AD35" s="11" t="n"/>
      <c r="AE35" s="16">
        <f>IF(OR(AC35="",B35=""),"",AC35-B35)</f>
        <v/>
      </c>
      <c r="AF35" s="11" t="n"/>
    </row>
    <row r="36">
      <c r="A36" s="10" t="n">
        <v>35</v>
      </c>
      <c r="B36" s="11" t="n"/>
      <c r="C36" s="11" t="n"/>
      <c r="D36" s="11" t="n"/>
      <c r="E36" s="11" t="n"/>
      <c r="F36" s="11" t="n"/>
      <c r="G36" s="11" t="n"/>
      <c r="H36" s="11" t="n"/>
      <c r="I36" s="11" t="n"/>
      <c r="J36" s="11" t="n"/>
      <c r="K36" s="11" t="n"/>
      <c r="L36" s="11" t="n"/>
      <c r="M36" s="11" t="n"/>
      <c r="N36" s="11" t="n"/>
      <c r="O36" s="11" t="n"/>
      <c r="P36" s="12">
        <f>IF(OR(N36="",H36=""),"",IF(F36="Short",(H36-N36),(N36-H36))*K36*IF(E36="Option",100,1))</f>
        <v/>
      </c>
      <c r="Q36" s="12">
        <f>IF(P36="","",P36-O36)</f>
        <v/>
      </c>
      <c r="R36" s="13">
        <f>IF(Q36="","",IF(H36*K36=0,"",Q36/(H36*K36*IF(E36="Option",100,1))*100))</f>
        <v/>
      </c>
      <c r="S36" s="14">
        <f>IF(OR(Q36="",I36="",I36=H36),"",Q36/(ABS(H36-I36)*K36*IF(E36="Option",100,1)))</f>
        <v/>
      </c>
      <c r="T36" s="15">
        <f>IF(OR(J36="",I36="",I36=H36),"",ABS(J36-H36)/ABS(H36-I36))</f>
        <v/>
      </c>
      <c r="U36" s="16">
        <f>IF(Q36="","",IF(Q36&gt;0,"Win",IF(Q36&lt;0,"Loss","BE")))</f>
        <v/>
      </c>
      <c r="V36" s="16">
        <f>IF(OR(L36="",B36=""),"",L36-B36)</f>
        <v/>
      </c>
      <c r="W36" s="12">
        <f>IF(Q36="","",IF(W35="",Settings!$B$3+Q36,W35+Q36))</f>
        <v/>
      </c>
      <c r="X36" s="11" t="n"/>
      <c r="Y36" s="11" t="n"/>
      <c r="Z36" s="11" t="n"/>
      <c r="AA36" s="11" t="n"/>
      <c r="AB36" s="11" t="n"/>
      <c r="AC36" s="11" t="n"/>
      <c r="AD36" s="11" t="n"/>
      <c r="AE36" s="16">
        <f>IF(OR(AC36="",B36=""),"",AC36-B36)</f>
        <v/>
      </c>
      <c r="AF36" s="11" t="n"/>
    </row>
    <row r="37">
      <c r="A37" s="10" t="n">
        <v>36</v>
      </c>
      <c r="B37" s="11" t="n"/>
      <c r="C37" s="11" t="n"/>
      <c r="D37" s="11" t="n"/>
      <c r="E37" s="11" t="n"/>
      <c r="F37" s="11" t="n"/>
      <c r="G37" s="11" t="n"/>
      <c r="H37" s="11" t="n"/>
      <c r="I37" s="11" t="n"/>
      <c r="J37" s="11" t="n"/>
      <c r="K37" s="11" t="n"/>
      <c r="L37" s="11" t="n"/>
      <c r="M37" s="11" t="n"/>
      <c r="N37" s="11" t="n"/>
      <c r="O37" s="11" t="n"/>
      <c r="P37" s="12">
        <f>IF(OR(N37="",H37=""),"",IF(F37="Short",(H37-N37),(N37-H37))*K37*IF(E37="Option",100,1))</f>
        <v/>
      </c>
      <c r="Q37" s="12">
        <f>IF(P37="","",P37-O37)</f>
        <v/>
      </c>
      <c r="R37" s="13">
        <f>IF(Q37="","",IF(H37*K37=0,"",Q37/(H37*K37*IF(E37="Option",100,1))*100))</f>
        <v/>
      </c>
      <c r="S37" s="14">
        <f>IF(OR(Q37="",I37="",I37=H37),"",Q37/(ABS(H37-I37)*K37*IF(E37="Option",100,1)))</f>
        <v/>
      </c>
      <c r="T37" s="15">
        <f>IF(OR(J37="",I37="",I37=H37),"",ABS(J37-H37)/ABS(H37-I37))</f>
        <v/>
      </c>
      <c r="U37" s="16">
        <f>IF(Q37="","",IF(Q37&gt;0,"Win",IF(Q37&lt;0,"Loss","BE")))</f>
        <v/>
      </c>
      <c r="V37" s="16">
        <f>IF(OR(L37="",B37=""),"",L37-B37)</f>
        <v/>
      </c>
      <c r="W37" s="12">
        <f>IF(Q37="","",IF(W36="",Settings!$B$3+Q37,W36+Q37))</f>
        <v/>
      </c>
      <c r="X37" s="11" t="n"/>
      <c r="Y37" s="11" t="n"/>
      <c r="Z37" s="11" t="n"/>
      <c r="AA37" s="11" t="n"/>
      <c r="AB37" s="11" t="n"/>
      <c r="AC37" s="11" t="n"/>
      <c r="AD37" s="11" t="n"/>
      <c r="AE37" s="16">
        <f>IF(OR(AC37="",B37=""),"",AC37-B37)</f>
        <v/>
      </c>
      <c r="AF37" s="11" t="n"/>
    </row>
    <row r="38">
      <c r="A38" s="10" t="n">
        <v>37</v>
      </c>
      <c r="B38" s="11" t="n"/>
      <c r="C38" s="11" t="n"/>
      <c r="D38" s="11" t="n"/>
      <c r="E38" s="11" t="n"/>
      <c r="F38" s="11" t="n"/>
      <c r="G38" s="11" t="n"/>
      <c r="H38" s="11" t="n"/>
      <c r="I38" s="11" t="n"/>
      <c r="J38" s="11" t="n"/>
      <c r="K38" s="11" t="n"/>
      <c r="L38" s="11" t="n"/>
      <c r="M38" s="11" t="n"/>
      <c r="N38" s="11" t="n"/>
      <c r="O38" s="11" t="n"/>
      <c r="P38" s="12">
        <f>IF(OR(N38="",H38=""),"",IF(F38="Short",(H38-N38),(N38-H38))*K38*IF(E38="Option",100,1))</f>
        <v/>
      </c>
      <c r="Q38" s="12">
        <f>IF(P38="","",P38-O38)</f>
        <v/>
      </c>
      <c r="R38" s="13">
        <f>IF(Q38="","",IF(H38*K38=0,"",Q38/(H38*K38*IF(E38="Option",100,1))*100))</f>
        <v/>
      </c>
      <c r="S38" s="14">
        <f>IF(OR(Q38="",I38="",I38=H38),"",Q38/(ABS(H38-I38)*K38*IF(E38="Option",100,1)))</f>
        <v/>
      </c>
      <c r="T38" s="15">
        <f>IF(OR(J38="",I38="",I38=H38),"",ABS(J38-H38)/ABS(H38-I38))</f>
        <v/>
      </c>
      <c r="U38" s="16">
        <f>IF(Q38="","",IF(Q38&gt;0,"Win",IF(Q38&lt;0,"Loss","BE")))</f>
        <v/>
      </c>
      <c r="V38" s="16">
        <f>IF(OR(L38="",B38=""),"",L38-B38)</f>
        <v/>
      </c>
      <c r="W38" s="12">
        <f>IF(Q38="","",IF(W37="",Settings!$B$3+Q38,W37+Q38))</f>
        <v/>
      </c>
      <c r="X38" s="11" t="n"/>
      <c r="Y38" s="11" t="n"/>
      <c r="Z38" s="11" t="n"/>
      <c r="AA38" s="11" t="n"/>
      <c r="AB38" s="11" t="n"/>
      <c r="AC38" s="11" t="n"/>
      <c r="AD38" s="11" t="n"/>
      <c r="AE38" s="16">
        <f>IF(OR(AC38="",B38=""),"",AC38-B38)</f>
        <v/>
      </c>
      <c r="AF38" s="11" t="n"/>
    </row>
    <row r="39">
      <c r="A39" s="10" t="n">
        <v>38</v>
      </c>
      <c r="B39" s="11" t="n"/>
      <c r="C39" s="11" t="n"/>
      <c r="D39" s="11" t="n"/>
      <c r="E39" s="11" t="n"/>
      <c r="F39" s="11" t="n"/>
      <c r="G39" s="11" t="n"/>
      <c r="H39" s="11" t="n"/>
      <c r="I39" s="11" t="n"/>
      <c r="J39" s="11" t="n"/>
      <c r="K39" s="11" t="n"/>
      <c r="L39" s="11" t="n"/>
      <c r="M39" s="11" t="n"/>
      <c r="N39" s="11" t="n"/>
      <c r="O39" s="11" t="n"/>
      <c r="P39" s="12">
        <f>IF(OR(N39="",H39=""),"",IF(F39="Short",(H39-N39),(N39-H39))*K39*IF(E39="Option",100,1))</f>
        <v/>
      </c>
      <c r="Q39" s="12">
        <f>IF(P39="","",P39-O39)</f>
        <v/>
      </c>
      <c r="R39" s="13">
        <f>IF(Q39="","",IF(H39*K39=0,"",Q39/(H39*K39*IF(E39="Option",100,1))*100))</f>
        <v/>
      </c>
      <c r="S39" s="14">
        <f>IF(OR(Q39="",I39="",I39=H39),"",Q39/(ABS(H39-I39)*K39*IF(E39="Option",100,1)))</f>
        <v/>
      </c>
      <c r="T39" s="15">
        <f>IF(OR(J39="",I39="",I39=H39),"",ABS(J39-H39)/ABS(H39-I39))</f>
        <v/>
      </c>
      <c r="U39" s="16">
        <f>IF(Q39="","",IF(Q39&gt;0,"Win",IF(Q39&lt;0,"Loss","BE")))</f>
        <v/>
      </c>
      <c r="V39" s="16">
        <f>IF(OR(L39="",B39=""),"",L39-B39)</f>
        <v/>
      </c>
      <c r="W39" s="12">
        <f>IF(Q39="","",IF(W38="",Settings!$B$3+Q39,W38+Q39))</f>
        <v/>
      </c>
      <c r="X39" s="11" t="n"/>
      <c r="Y39" s="11" t="n"/>
      <c r="Z39" s="11" t="n"/>
      <c r="AA39" s="11" t="n"/>
      <c r="AB39" s="11" t="n"/>
      <c r="AC39" s="11" t="n"/>
      <c r="AD39" s="11" t="n"/>
      <c r="AE39" s="16">
        <f>IF(OR(AC39="",B39=""),"",AC39-B39)</f>
        <v/>
      </c>
      <c r="AF39" s="11" t="n"/>
    </row>
    <row r="40">
      <c r="A40" s="10" t="n">
        <v>39</v>
      </c>
      <c r="B40" s="11" t="n"/>
      <c r="C40" s="11" t="n"/>
      <c r="D40" s="11" t="n"/>
      <c r="E40" s="11" t="n"/>
      <c r="F40" s="11" t="n"/>
      <c r="G40" s="11" t="n"/>
      <c r="H40" s="11" t="n"/>
      <c r="I40" s="11" t="n"/>
      <c r="J40" s="11" t="n"/>
      <c r="K40" s="11" t="n"/>
      <c r="L40" s="11" t="n"/>
      <c r="M40" s="11" t="n"/>
      <c r="N40" s="11" t="n"/>
      <c r="O40" s="11" t="n"/>
      <c r="P40" s="12">
        <f>IF(OR(N40="",H40=""),"",IF(F40="Short",(H40-N40),(N40-H40))*K40*IF(E40="Option",100,1))</f>
        <v/>
      </c>
      <c r="Q40" s="12">
        <f>IF(P40="","",P40-O40)</f>
        <v/>
      </c>
      <c r="R40" s="13">
        <f>IF(Q40="","",IF(H40*K40=0,"",Q40/(H40*K40*IF(E40="Option",100,1))*100))</f>
        <v/>
      </c>
      <c r="S40" s="14">
        <f>IF(OR(Q40="",I40="",I40=H40),"",Q40/(ABS(H40-I40)*K40*IF(E40="Option",100,1)))</f>
        <v/>
      </c>
      <c r="T40" s="15">
        <f>IF(OR(J40="",I40="",I40=H40),"",ABS(J40-H40)/ABS(H40-I40))</f>
        <v/>
      </c>
      <c r="U40" s="16">
        <f>IF(Q40="","",IF(Q40&gt;0,"Win",IF(Q40&lt;0,"Loss","BE")))</f>
        <v/>
      </c>
      <c r="V40" s="16">
        <f>IF(OR(L40="",B40=""),"",L40-B40)</f>
        <v/>
      </c>
      <c r="W40" s="12">
        <f>IF(Q40="","",IF(W39="",Settings!$B$3+Q40,W39+Q40))</f>
        <v/>
      </c>
      <c r="X40" s="11" t="n"/>
      <c r="Y40" s="11" t="n"/>
      <c r="Z40" s="11" t="n"/>
      <c r="AA40" s="11" t="n"/>
      <c r="AB40" s="11" t="n"/>
      <c r="AC40" s="11" t="n"/>
      <c r="AD40" s="11" t="n"/>
      <c r="AE40" s="16">
        <f>IF(OR(AC40="",B40=""),"",AC40-B40)</f>
        <v/>
      </c>
      <c r="AF40" s="11" t="n"/>
    </row>
    <row r="41">
      <c r="A41" s="10" t="n">
        <v>40</v>
      </c>
      <c r="B41" s="11" t="n"/>
      <c r="C41" s="11" t="n"/>
      <c r="D41" s="11" t="n"/>
      <c r="E41" s="11" t="n"/>
      <c r="F41" s="11" t="n"/>
      <c r="G41" s="11" t="n"/>
      <c r="H41" s="11" t="n"/>
      <c r="I41" s="11" t="n"/>
      <c r="J41" s="11" t="n"/>
      <c r="K41" s="11" t="n"/>
      <c r="L41" s="11" t="n"/>
      <c r="M41" s="11" t="n"/>
      <c r="N41" s="11" t="n"/>
      <c r="O41" s="11" t="n"/>
      <c r="P41" s="12">
        <f>IF(OR(N41="",H41=""),"",IF(F41="Short",(H41-N41),(N41-H41))*K41*IF(E41="Option",100,1))</f>
        <v/>
      </c>
      <c r="Q41" s="12">
        <f>IF(P41="","",P41-O41)</f>
        <v/>
      </c>
      <c r="R41" s="13">
        <f>IF(Q41="","",IF(H41*K41=0,"",Q41/(H41*K41*IF(E41="Option",100,1))*100))</f>
        <v/>
      </c>
      <c r="S41" s="14">
        <f>IF(OR(Q41="",I41="",I41=H41),"",Q41/(ABS(H41-I41)*K41*IF(E41="Option",100,1)))</f>
        <v/>
      </c>
      <c r="T41" s="15">
        <f>IF(OR(J41="",I41="",I41=H41),"",ABS(J41-H41)/ABS(H41-I41))</f>
        <v/>
      </c>
      <c r="U41" s="16">
        <f>IF(Q41="","",IF(Q41&gt;0,"Win",IF(Q41&lt;0,"Loss","BE")))</f>
        <v/>
      </c>
      <c r="V41" s="16">
        <f>IF(OR(L41="",B41=""),"",L41-B41)</f>
        <v/>
      </c>
      <c r="W41" s="12">
        <f>IF(Q41="","",IF(W40="",Settings!$B$3+Q41,W40+Q41))</f>
        <v/>
      </c>
      <c r="X41" s="11" t="n"/>
      <c r="Y41" s="11" t="n"/>
      <c r="Z41" s="11" t="n"/>
      <c r="AA41" s="11" t="n"/>
      <c r="AB41" s="11" t="n"/>
      <c r="AC41" s="11" t="n"/>
      <c r="AD41" s="11" t="n"/>
      <c r="AE41" s="16">
        <f>IF(OR(AC41="",B41=""),"",AC41-B41)</f>
        <v/>
      </c>
      <c r="AF41" s="11" t="n"/>
    </row>
    <row r="42">
      <c r="A42" s="10" t="n">
        <v>41</v>
      </c>
      <c r="B42" s="11" t="n"/>
      <c r="C42" s="11" t="n"/>
      <c r="D42" s="11" t="n"/>
      <c r="E42" s="11" t="n"/>
      <c r="F42" s="11" t="n"/>
      <c r="G42" s="11" t="n"/>
      <c r="H42" s="11" t="n"/>
      <c r="I42" s="11" t="n"/>
      <c r="J42" s="11" t="n"/>
      <c r="K42" s="11" t="n"/>
      <c r="L42" s="11" t="n"/>
      <c r="M42" s="11" t="n"/>
      <c r="N42" s="11" t="n"/>
      <c r="O42" s="11" t="n"/>
      <c r="P42" s="12">
        <f>IF(OR(N42="",H42=""),"",IF(F42="Short",(H42-N42),(N42-H42))*K42*IF(E42="Option",100,1))</f>
        <v/>
      </c>
      <c r="Q42" s="12">
        <f>IF(P42="","",P42-O42)</f>
        <v/>
      </c>
      <c r="R42" s="13">
        <f>IF(Q42="","",IF(H42*K42=0,"",Q42/(H42*K42*IF(E42="Option",100,1))*100))</f>
        <v/>
      </c>
      <c r="S42" s="14">
        <f>IF(OR(Q42="",I42="",I42=H42),"",Q42/(ABS(H42-I42)*K42*IF(E42="Option",100,1)))</f>
        <v/>
      </c>
      <c r="T42" s="15">
        <f>IF(OR(J42="",I42="",I42=H42),"",ABS(J42-H42)/ABS(H42-I42))</f>
        <v/>
      </c>
      <c r="U42" s="16">
        <f>IF(Q42="","",IF(Q42&gt;0,"Win",IF(Q42&lt;0,"Loss","BE")))</f>
        <v/>
      </c>
      <c r="V42" s="16">
        <f>IF(OR(L42="",B42=""),"",L42-B42)</f>
        <v/>
      </c>
      <c r="W42" s="12">
        <f>IF(Q42="","",IF(W41="",Settings!$B$3+Q42,W41+Q42))</f>
        <v/>
      </c>
      <c r="X42" s="11" t="n"/>
      <c r="Y42" s="11" t="n"/>
      <c r="Z42" s="11" t="n"/>
      <c r="AA42" s="11" t="n"/>
      <c r="AB42" s="11" t="n"/>
      <c r="AC42" s="11" t="n"/>
      <c r="AD42" s="11" t="n"/>
      <c r="AE42" s="16">
        <f>IF(OR(AC42="",B42=""),"",AC42-B42)</f>
        <v/>
      </c>
      <c r="AF42" s="11" t="n"/>
    </row>
    <row r="43">
      <c r="A43" s="10" t="n">
        <v>42</v>
      </c>
      <c r="B43" s="11" t="n"/>
      <c r="C43" s="11" t="n"/>
      <c r="D43" s="11" t="n"/>
      <c r="E43" s="11" t="n"/>
      <c r="F43" s="11" t="n"/>
      <c r="G43" s="11" t="n"/>
      <c r="H43" s="11" t="n"/>
      <c r="I43" s="11" t="n"/>
      <c r="J43" s="11" t="n"/>
      <c r="K43" s="11" t="n"/>
      <c r="L43" s="11" t="n"/>
      <c r="M43" s="11" t="n"/>
      <c r="N43" s="11" t="n"/>
      <c r="O43" s="11" t="n"/>
      <c r="P43" s="12">
        <f>IF(OR(N43="",H43=""),"",IF(F43="Short",(H43-N43),(N43-H43))*K43*IF(E43="Option",100,1))</f>
        <v/>
      </c>
      <c r="Q43" s="12">
        <f>IF(P43="","",P43-O43)</f>
        <v/>
      </c>
      <c r="R43" s="13">
        <f>IF(Q43="","",IF(H43*K43=0,"",Q43/(H43*K43*IF(E43="Option",100,1))*100))</f>
        <v/>
      </c>
      <c r="S43" s="14">
        <f>IF(OR(Q43="",I43="",I43=H43),"",Q43/(ABS(H43-I43)*K43*IF(E43="Option",100,1)))</f>
        <v/>
      </c>
      <c r="T43" s="15">
        <f>IF(OR(J43="",I43="",I43=H43),"",ABS(J43-H43)/ABS(H43-I43))</f>
        <v/>
      </c>
      <c r="U43" s="16">
        <f>IF(Q43="","",IF(Q43&gt;0,"Win",IF(Q43&lt;0,"Loss","BE")))</f>
        <v/>
      </c>
      <c r="V43" s="16">
        <f>IF(OR(L43="",B43=""),"",L43-B43)</f>
        <v/>
      </c>
      <c r="W43" s="12">
        <f>IF(Q43="","",IF(W42="",Settings!$B$3+Q43,W42+Q43))</f>
        <v/>
      </c>
      <c r="X43" s="11" t="n"/>
      <c r="Y43" s="11" t="n"/>
      <c r="Z43" s="11" t="n"/>
      <c r="AA43" s="11" t="n"/>
      <c r="AB43" s="11" t="n"/>
      <c r="AC43" s="11" t="n"/>
      <c r="AD43" s="11" t="n"/>
      <c r="AE43" s="16">
        <f>IF(OR(AC43="",B43=""),"",AC43-B43)</f>
        <v/>
      </c>
      <c r="AF43" s="11" t="n"/>
    </row>
    <row r="44">
      <c r="A44" s="10" t="n">
        <v>43</v>
      </c>
      <c r="B44" s="11" t="n"/>
      <c r="C44" s="11" t="n"/>
      <c r="D44" s="11" t="n"/>
      <c r="E44" s="11" t="n"/>
      <c r="F44" s="11" t="n"/>
      <c r="G44" s="11" t="n"/>
      <c r="H44" s="11" t="n"/>
      <c r="I44" s="11" t="n"/>
      <c r="J44" s="11" t="n"/>
      <c r="K44" s="11" t="n"/>
      <c r="L44" s="11" t="n"/>
      <c r="M44" s="11" t="n"/>
      <c r="N44" s="11" t="n"/>
      <c r="O44" s="11" t="n"/>
      <c r="P44" s="12">
        <f>IF(OR(N44="",H44=""),"",IF(F44="Short",(H44-N44),(N44-H44))*K44*IF(E44="Option",100,1))</f>
        <v/>
      </c>
      <c r="Q44" s="12">
        <f>IF(P44="","",P44-O44)</f>
        <v/>
      </c>
      <c r="R44" s="13">
        <f>IF(Q44="","",IF(H44*K44=0,"",Q44/(H44*K44*IF(E44="Option",100,1))*100))</f>
        <v/>
      </c>
      <c r="S44" s="14">
        <f>IF(OR(Q44="",I44="",I44=H44),"",Q44/(ABS(H44-I44)*K44*IF(E44="Option",100,1)))</f>
        <v/>
      </c>
      <c r="T44" s="15">
        <f>IF(OR(J44="",I44="",I44=H44),"",ABS(J44-H44)/ABS(H44-I44))</f>
        <v/>
      </c>
      <c r="U44" s="16">
        <f>IF(Q44="","",IF(Q44&gt;0,"Win",IF(Q44&lt;0,"Loss","BE")))</f>
        <v/>
      </c>
      <c r="V44" s="16">
        <f>IF(OR(L44="",B44=""),"",L44-B44)</f>
        <v/>
      </c>
      <c r="W44" s="12">
        <f>IF(Q44="","",IF(W43="",Settings!$B$3+Q44,W43+Q44))</f>
        <v/>
      </c>
      <c r="X44" s="11" t="n"/>
      <c r="Y44" s="11" t="n"/>
      <c r="Z44" s="11" t="n"/>
      <c r="AA44" s="11" t="n"/>
      <c r="AB44" s="11" t="n"/>
      <c r="AC44" s="11" t="n"/>
      <c r="AD44" s="11" t="n"/>
      <c r="AE44" s="16">
        <f>IF(OR(AC44="",B44=""),"",AC44-B44)</f>
        <v/>
      </c>
      <c r="AF44" s="11" t="n"/>
    </row>
    <row r="45">
      <c r="A45" s="10" t="n">
        <v>44</v>
      </c>
      <c r="B45" s="11" t="n"/>
      <c r="C45" s="11" t="n"/>
      <c r="D45" s="11" t="n"/>
      <c r="E45" s="11" t="n"/>
      <c r="F45" s="11" t="n"/>
      <c r="G45" s="11" t="n"/>
      <c r="H45" s="11" t="n"/>
      <c r="I45" s="11" t="n"/>
      <c r="J45" s="11" t="n"/>
      <c r="K45" s="11" t="n"/>
      <c r="L45" s="11" t="n"/>
      <c r="M45" s="11" t="n"/>
      <c r="N45" s="11" t="n"/>
      <c r="O45" s="11" t="n"/>
      <c r="P45" s="12">
        <f>IF(OR(N45="",H45=""),"",IF(F45="Short",(H45-N45),(N45-H45))*K45*IF(E45="Option",100,1))</f>
        <v/>
      </c>
      <c r="Q45" s="12">
        <f>IF(P45="","",P45-O45)</f>
        <v/>
      </c>
      <c r="R45" s="13">
        <f>IF(Q45="","",IF(H45*K45=0,"",Q45/(H45*K45*IF(E45="Option",100,1))*100))</f>
        <v/>
      </c>
      <c r="S45" s="14">
        <f>IF(OR(Q45="",I45="",I45=H45),"",Q45/(ABS(H45-I45)*K45*IF(E45="Option",100,1)))</f>
        <v/>
      </c>
      <c r="T45" s="15">
        <f>IF(OR(J45="",I45="",I45=H45),"",ABS(J45-H45)/ABS(H45-I45))</f>
        <v/>
      </c>
      <c r="U45" s="16">
        <f>IF(Q45="","",IF(Q45&gt;0,"Win",IF(Q45&lt;0,"Loss","BE")))</f>
        <v/>
      </c>
      <c r="V45" s="16">
        <f>IF(OR(L45="",B45=""),"",L45-B45)</f>
        <v/>
      </c>
      <c r="W45" s="12">
        <f>IF(Q45="","",IF(W44="",Settings!$B$3+Q45,W44+Q45))</f>
        <v/>
      </c>
      <c r="X45" s="11" t="n"/>
      <c r="Y45" s="11" t="n"/>
      <c r="Z45" s="11" t="n"/>
      <c r="AA45" s="11" t="n"/>
      <c r="AB45" s="11" t="n"/>
      <c r="AC45" s="11" t="n"/>
      <c r="AD45" s="11" t="n"/>
      <c r="AE45" s="16">
        <f>IF(OR(AC45="",B45=""),"",AC45-B45)</f>
        <v/>
      </c>
      <c r="AF45" s="11" t="n"/>
    </row>
    <row r="46">
      <c r="A46" s="10" t="n">
        <v>45</v>
      </c>
      <c r="B46" s="11" t="n"/>
      <c r="C46" s="11" t="n"/>
      <c r="D46" s="11" t="n"/>
      <c r="E46" s="11" t="n"/>
      <c r="F46" s="11" t="n"/>
      <c r="G46" s="11" t="n"/>
      <c r="H46" s="11" t="n"/>
      <c r="I46" s="11" t="n"/>
      <c r="J46" s="11" t="n"/>
      <c r="K46" s="11" t="n"/>
      <c r="L46" s="11" t="n"/>
      <c r="M46" s="11" t="n"/>
      <c r="N46" s="11" t="n"/>
      <c r="O46" s="11" t="n"/>
      <c r="P46" s="12">
        <f>IF(OR(N46="",H46=""),"",IF(F46="Short",(H46-N46),(N46-H46))*K46*IF(E46="Option",100,1))</f>
        <v/>
      </c>
      <c r="Q46" s="12">
        <f>IF(P46="","",P46-O46)</f>
        <v/>
      </c>
      <c r="R46" s="13">
        <f>IF(Q46="","",IF(H46*K46=0,"",Q46/(H46*K46*IF(E46="Option",100,1))*100))</f>
        <v/>
      </c>
      <c r="S46" s="14">
        <f>IF(OR(Q46="",I46="",I46=H46),"",Q46/(ABS(H46-I46)*K46*IF(E46="Option",100,1)))</f>
        <v/>
      </c>
      <c r="T46" s="15">
        <f>IF(OR(J46="",I46="",I46=H46),"",ABS(J46-H46)/ABS(H46-I46))</f>
        <v/>
      </c>
      <c r="U46" s="16">
        <f>IF(Q46="","",IF(Q46&gt;0,"Win",IF(Q46&lt;0,"Loss","BE")))</f>
        <v/>
      </c>
      <c r="V46" s="16">
        <f>IF(OR(L46="",B46=""),"",L46-B46)</f>
        <v/>
      </c>
      <c r="W46" s="12">
        <f>IF(Q46="","",IF(W45="",Settings!$B$3+Q46,W45+Q46))</f>
        <v/>
      </c>
      <c r="X46" s="11" t="n"/>
      <c r="Y46" s="11" t="n"/>
      <c r="Z46" s="11" t="n"/>
      <c r="AA46" s="11" t="n"/>
      <c r="AB46" s="11" t="n"/>
      <c r="AC46" s="11" t="n"/>
      <c r="AD46" s="11" t="n"/>
      <c r="AE46" s="16">
        <f>IF(OR(AC46="",B46=""),"",AC46-B46)</f>
        <v/>
      </c>
      <c r="AF46" s="11" t="n"/>
    </row>
    <row r="47">
      <c r="A47" s="10" t="n">
        <v>46</v>
      </c>
      <c r="B47" s="11" t="n"/>
      <c r="C47" s="11" t="n"/>
      <c r="D47" s="11" t="n"/>
      <c r="E47" s="11" t="n"/>
      <c r="F47" s="11" t="n"/>
      <c r="G47" s="11" t="n"/>
      <c r="H47" s="11" t="n"/>
      <c r="I47" s="11" t="n"/>
      <c r="J47" s="11" t="n"/>
      <c r="K47" s="11" t="n"/>
      <c r="L47" s="11" t="n"/>
      <c r="M47" s="11" t="n"/>
      <c r="N47" s="11" t="n"/>
      <c r="O47" s="11" t="n"/>
      <c r="P47" s="12">
        <f>IF(OR(N47="",H47=""),"",IF(F47="Short",(H47-N47),(N47-H47))*K47*IF(E47="Option",100,1))</f>
        <v/>
      </c>
      <c r="Q47" s="12">
        <f>IF(P47="","",P47-O47)</f>
        <v/>
      </c>
      <c r="R47" s="13">
        <f>IF(Q47="","",IF(H47*K47=0,"",Q47/(H47*K47*IF(E47="Option",100,1))*100))</f>
        <v/>
      </c>
      <c r="S47" s="14">
        <f>IF(OR(Q47="",I47="",I47=H47),"",Q47/(ABS(H47-I47)*K47*IF(E47="Option",100,1)))</f>
        <v/>
      </c>
      <c r="T47" s="15">
        <f>IF(OR(J47="",I47="",I47=H47),"",ABS(J47-H47)/ABS(H47-I47))</f>
        <v/>
      </c>
      <c r="U47" s="16">
        <f>IF(Q47="","",IF(Q47&gt;0,"Win",IF(Q47&lt;0,"Loss","BE")))</f>
        <v/>
      </c>
      <c r="V47" s="16">
        <f>IF(OR(L47="",B47=""),"",L47-B47)</f>
        <v/>
      </c>
      <c r="W47" s="12">
        <f>IF(Q47="","",IF(W46="",Settings!$B$3+Q47,W46+Q47))</f>
        <v/>
      </c>
      <c r="X47" s="11" t="n"/>
      <c r="Y47" s="11" t="n"/>
      <c r="Z47" s="11" t="n"/>
      <c r="AA47" s="11" t="n"/>
      <c r="AB47" s="11" t="n"/>
      <c r="AC47" s="11" t="n"/>
      <c r="AD47" s="11" t="n"/>
      <c r="AE47" s="16">
        <f>IF(OR(AC47="",B47=""),"",AC47-B47)</f>
        <v/>
      </c>
      <c r="AF47" s="11" t="n"/>
    </row>
    <row r="48">
      <c r="A48" s="10" t="n">
        <v>47</v>
      </c>
      <c r="B48" s="11" t="n"/>
      <c r="C48" s="11" t="n"/>
      <c r="D48" s="11" t="n"/>
      <c r="E48" s="11" t="n"/>
      <c r="F48" s="11" t="n"/>
      <c r="G48" s="11" t="n"/>
      <c r="H48" s="11" t="n"/>
      <c r="I48" s="11" t="n"/>
      <c r="J48" s="11" t="n"/>
      <c r="K48" s="11" t="n"/>
      <c r="L48" s="11" t="n"/>
      <c r="M48" s="11" t="n"/>
      <c r="N48" s="11" t="n"/>
      <c r="O48" s="11" t="n"/>
      <c r="P48" s="12">
        <f>IF(OR(N48="",H48=""),"",IF(F48="Short",(H48-N48),(N48-H48))*K48*IF(E48="Option",100,1))</f>
        <v/>
      </c>
      <c r="Q48" s="12">
        <f>IF(P48="","",P48-O48)</f>
        <v/>
      </c>
      <c r="R48" s="13">
        <f>IF(Q48="","",IF(H48*K48=0,"",Q48/(H48*K48*IF(E48="Option",100,1))*100))</f>
        <v/>
      </c>
      <c r="S48" s="14">
        <f>IF(OR(Q48="",I48="",I48=H48),"",Q48/(ABS(H48-I48)*K48*IF(E48="Option",100,1)))</f>
        <v/>
      </c>
      <c r="T48" s="15">
        <f>IF(OR(J48="",I48="",I48=H48),"",ABS(J48-H48)/ABS(H48-I48))</f>
        <v/>
      </c>
      <c r="U48" s="16">
        <f>IF(Q48="","",IF(Q48&gt;0,"Win",IF(Q48&lt;0,"Loss","BE")))</f>
        <v/>
      </c>
      <c r="V48" s="16">
        <f>IF(OR(L48="",B48=""),"",L48-B48)</f>
        <v/>
      </c>
      <c r="W48" s="12">
        <f>IF(Q48="","",IF(W47="",Settings!$B$3+Q48,W47+Q48))</f>
        <v/>
      </c>
      <c r="X48" s="11" t="n"/>
      <c r="Y48" s="11" t="n"/>
      <c r="Z48" s="11" t="n"/>
      <c r="AA48" s="11" t="n"/>
      <c r="AB48" s="11" t="n"/>
      <c r="AC48" s="11" t="n"/>
      <c r="AD48" s="11" t="n"/>
      <c r="AE48" s="16">
        <f>IF(OR(AC48="",B48=""),"",AC48-B48)</f>
        <v/>
      </c>
      <c r="AF48" s="11" t="n"/>
    </row>
    <row r="49">
      <c r="A49" s="10" t="n">
        <v>48</v>
      </c>
      <c r="B49" s="11" t="n"/>
      <c r="C49" s="11" t="n"/>
      <c r="D49" s="11" t="n"/>
      <c r="E49" s="11" t="n"/>
      <c r="F49" s="11" t="n"/>
      <c r="G49" s="11" t="n"/>
      <c r="H49" s="11" t="n"/>
      <c r="I49" s="11" t="n"/>
      <c r="J49" s="11" t="n"/>
      <c r="K49" s="11" t="n"/>
      <c r="L49" s="11" t="n"/>
      <c r="M49" s="11" t="n"/>
      <c r="N49" s="11" t="n"/>
      <c r="O49" s="11" t="n"/>
      <c r="P49" s="12">
        <f>IF(OR(N49="",H49=""),"",IF(F49="Short",(H49-N49),(N49-H49))*K49*IF(E49="Option",100,1))</f>
        <v/>
      </c>
      <c r="Q49" s="12">
        <f>IF(P49="","",P49-O49)</f>
        <v/>
      </c>
      <c r="R49" s="13">
        <f>IF(Q49="","",IF(H49*K49=0,"",Q49/(H49*K49*IF(E49="Option",100,1))*100))</f>
        <v/>
      </c>
      <c r="S49" s="14">
        <f>IF(OR(Q49="",I49="",I49=H49),"",Q49/(ABS(H49-I49)*K49*IF(E49="Option",100,1)))</f>
        <v/>
      </c>
      <c r="T49" s="15">
        <f>IF(OR(J49="",I49="",I49=H49),"",ABS(J49-H49)/ABS(H49-I49))</f>
        <v/>
      </c>
      <c r="U49" s="16">
        <f>IF(Q49="","",IF(Q49&gt;0,"Win",IF(Q49&lt;0,"Loss","BE")))</f>
        <v/>
      </c>
      <c r="V49" s="16">
        <f>IF(OR(L49="",B49=""),"",L49-B49)</f>
        <v/>
      </c>
      <c r="W49" s="12">
        <f>IF(Q49="","",IF(W48="",Settings!$B$3+Q49,W48+Q49))</f>
        <v/>
      </c>
      <c r="X49" s="11" t="n"/>
      <c r="Y49" s="11" t="n"/>
      <c r="Z49" s="11" t="n"/>
      <c r="AA49" s="11" t="n"/>
      <c r="AB49" s="11" t="n"/>
      <c r="AC49" s="11" t="n"/>
      <c r="AD49" s="11" t="n"/>
      <c r="AE49" s="16">
        <f>IF(OR(AC49="",B49=""),"",AC49-B49)</f>
        <v/>
      </c>
      <c r="AF49" s="11" t="n"/>
    </row>
    <row r="50">
      <c r="A50" s="10" t="n">
        <v>49</v>
      </c>
      <c r="B50" s="11" t="n"/>
      <c r="C50" s="11" t="n"/>
      <c r="D50" s="11" t="n"/>
      <c r="E50" s="11" t="n"/>
      <c r="F50" s="11" t="n"/>
      <c r="G50" s="11" t="n"/>
      <c r="H50" s="11" t="n"/>
      <c r="I50" s="11" t="n"/>
      <c r="J50" s="11" t="n"/>
      <c r="K50" s="11" t="n"/>
      <c r="L50" s="11" t="n"/>
      <c r="M50" s="11" t="n"/>
      <c r="N50" s="11" t="n"/>
      <c r="O50" s="11" t="n"/>
      <c r="P50" s="12">
        <f>IF(OR(N50="",H50=""),"",IF(F50="Short",(H50-N50),(N50-H50))*K50*IF(E50="Option",100,1))</f>
        <v/>
      </c>
      <c r="Q50" s="12">
        <f>IF(P50="","",P50-O50)</f>
        <v/>
      </c>
      <c r="R50" s="13">
        <f>IF(Q50="","",IF(H50*K50=0,"",Q50/(H50*K50*IF(E50="Option",100,1))*100))</f>
        <v/>
      </c>
      <c r="S50" s="14">
        <f>IF(OR(Q50="",I50="",I50=H50),"",Q50/(ABS(H50-I50)*K50*IF(E50="Option",100,1)))</f>
        <v/>
      </c>
      <c r="T50" s="15">
        <f>IF(OR(J50="",I50="",I50=H50),"",ABS(J50-H50)/ABS(H50-I50))</f>
        <v/>
      </c>
      <c r="U50" s="16">
        <f>IF(Q50="","",IF(Q50&gt;0,"Win",IF(Q50&lt;0,"Loss","BE")))</f>
        <v/>
      </c>
      <c r="V50" s="16">
        <f>IF(OR(L50="",B50=""),"",L50-B50)</f>
        <v/>
      </c>
      <c r="W50" s="12">
        <f>IF(Q50="","",IF(W49="",Settings!$B$3+Q50,W49+Q50))</f>
        <v/>
      </c>
      <c r="X50" s="11" t="n"/>
      <c r="Y50" s="11" t="n"/>
      <c r="Z50" s="11" t="n"/>
      <c r="AA50" s="11" t="n"/>
      <c r="AB50" s="11" t="n"/>
      <c r="AC50" s="11" t="n"/>
      <c r="AD50" s="11" t="n"/>
      <c r="AE50" s="16">
        <f>IF(OR(AC50="",B50=""),"",AC50-B50)</f>
        <v/>
      </c>
      <c r="AF50" s="11" t="n"/>
    </row>
    <row r="51">
      <c r="A51" s="10" t="n">
        <v>50</v>
      </c>
      <c r="B51" s="11" t="n"/>
      <c r="C51" s="11" t="n"/>
      <c r="D51" s="11" t="n"/>
      <c r="E51" s="11" t="n"/>
      <c r="F51" s="11" t="n"/>
      <c r="G51" s="11" t="n"/>
      <c r="H51" s="11" t="n"/>
      <c r="I51" s="11" t="n"/>
      <c r="J51" s="11" t="n"/>
      <c r="K51" s="11" t="n"/>
      <c r="L51" s="11" t="n"/>
      <c r="M51" s="11" t="n"/>
      <c r="N51" s="11" t="n"/>
      <c r="O51" s="11" t="n"/>
      <c r="P51" s="12">
        <f>IF(OR(N51="",H51=""),"",IF(F51="Short",(H51-N51),(N51-H51))*K51*IF(E51="Option",100,1))</f>
        <v/>
      </c>
      <c r="Q51" s="12">
        <f>IF(P51="","",P51-O51)</f>
        <v/>
      </c>
      <c r="R51" s="13">
        <f>IF(Q51="","",IF(H51*K51=0,"",Q51/(H51*K51*IF(E51="Option",100,1))*100))</f>
        <v/>
      </c>
      <c r="S51" s="14">
        <f>IF(OR(Q51="",I51="",I51=H51),"",Q51/(ABS(H51-I51)*K51*IF(E51="Option",100,1)))</f>
        <v/>
      </c>
      <c r="T51" s="15">
        <f>IF(OR(J51="",I51="",I51=H51),"",ABS(J51-H51)/ABS(H51-I51))</f>
        <v/>
      </c>
      <c r="U51" s="16">
        <f>IF(Q51="","",IF(Q51&gt;0,"Win",IF(Q51&lt;0,"Loss","BE")))</f>
        <v/>
      </c>
      <c r="V51" s="16">
        <f>IF(OR(L51="",B51=""),"",L51-B51)</f>
        <v/>
      </c>
      <c r="W51" s="12">
        <f>IF(Q51="","",IF(W50="",Settings!$B$3+Q51,W50+Q51))</f>
        <v/>
      </c>
      <c r="X51" s="11" t="n"/>
      <c r="Y51" s="11" t="n"/>
      <c r="Z51" s="11" t="n"/>
      <c r="AA51" s="11" t="n"/>
      <c r="AB51" s="11" t="n"/>
      <c r="AC51" s="11" t="n"/>
      <c r="AD51" s="11" t="n"/>
      <c r="AE51" s="16">
        <f>IF(OR(AC51="",B51=""),"",AC51-B51)</f>
        <v/>
      </c>
      <c r="AF51" s="11" t="n"/>
    </row>
    <row r="52">
      <c r="A52" s="10" t="n">
        <v>51</v>
      </c>
      <c r="B52" s="11" t="n"/>
      <c r="C52" s="11" t="n"/>
      <c r="D52" s="11" t="n"/>
      <c r="E52" s="11" t="n"/>
      <c r="F52" s="11" t="n"/>
      <c r="G52" s="11" t="n"/>
      <c r="H52" s="11" t="n"/>
      <c r="I52" s="11" t="n"/>
      <c r="J52" s="11" t="n"/>
      <c r="K52" s="11" t="n"/>
      <c r="L52" s="11" t="n"/>
      <c r="M52" s="11" t="n"/>
      <c r="N52" s="11" t="n"/>
      <c r="O52" s="11" t="n"/>
      <c r="P52" s="12">
        <f>IF(OR(N52="",H52=""),"",IF(F52="Short",(H52-N52),(N52-H52))*K52*IF(E52="Option",100,1))</f>
        <v/>
      </c>
      <c r="Q52" s="12">
        <f>IF(P52="","",P52-O52)</f>
        <v/>
      </c>
      <c r="R52" s="13">
        <f>IF(Q52="","",IF(H52*K52=0,"",Q52/(H52*K52*IF(E52="Option",100,1))*100))</f>
        <v/>
      </c>
      <c r="S52" s="14">
        <f>IF(OR(Q52="",I52="",I52=H52),"",Q52/(ABS(H52-I52)*K52*IF(E52="Option",100,1)))</f>
        <v/>
      </c>
      <c r="T52" s="15">
        <f>IF(OR(J52="",I52="",I52=H52),"",ABS(J52-H52)/ABS(H52-I52))</f>
        <v/>
      </c>
      <c r="U52" s="16">
        <f>IF(Q52="","",IF(Q52&gt;0,"Win",IF(Q52&lt;0,"Loss","BE")))</f>
        <v/>
      </c>
      <c r="V52" s="16">
        <f>IF(OR(L52="",B52=""),"",L52-B52)</f>
        <v/>
      </c>
      <c r="W52" s="12">
        <f>IF(Q52="","",IF(W51="",Settings!$B$3+Q52,W51+Q52))</f>
        <v/>
      </c>
      <c r="X52" s="11" t="n"/>
      <c r="Y52" s="11" t="n"/>
      <c r="Z52" s="11" t="n"/>
      <c r="AA52" s="11" t="n"/>
      <c r="AB52" s="11" t="n"/>
      <c r="AC52" s="11" t="n"/>
      <c r="AD52" s="11" t="n"/>
      <c r="AE52" s="16">
        <f>IF(OR(AC52="",B52=""),"",AC52-B52)</f>
        <v/>
      </c>
      <c r="AF52" s="11" t="n"/>
    </row>
    <row r="53">
      <c r="A53" s="10" t="n">
        <v>52</v>
      </c>
      <c r="B53" s="11" t="n"/>
      <c r="C53" s="11" t="n"/>
      <c r="D53" s="11" t="n"/>
      <c r="E53" s="11" t="n"/>
      <c r="F53" s="11" t="n"/>
      <c r="G53" s="11" t="n"/>
      <c r="H53" s="11" t="n"/>
      <c r="I53" s="11" t="n"/>
      <c r="J53" s="11" t="n"/>
      <c r="K53" s="11" t="n"/>
      <c r="L53" s="11" t="n"/>
      <c r="M53" s="11" t="n"/>
      <c r="N53" s="11" t="n"/>
      <c r="O53" s="11" t="n"/>
      <c r="P53" s="12">
        <f>IF(OR(N53="",H53=""),"",IF(F53="Short",(H53-N53),(N53-H53))*K53*IF(E53="Option",100,1))</f>
        <v/>
      </c>
      <c r="Q53" s="12">
        <f>IF(P53="","",P53-O53)</f>
        <v/>
      </c>
      <c r="R53" s="13">
        <f>IF(Q53="","",IF(H53*K53=0,"",Q53/(H53*K53*IF(E53="Option",100,1))*100))</f>
        <v/>
      </c>
      <c r="S53" s="14">
        <f>IF(OR(Q53="",I53="",I53=H53),"",Q53/(ABS(H53-I53)*K53*IF(E53="Option",100,1)))</f>
        <v/>
      </c>
      <c r="T53" s="15">
        <f>IF(OR(J53="",I53="",I53=H53),"",ABS(J53-H53)/ABS(H53-I53))</f>
        <v/>
      </c>
      <c r="U53" s="16">
        <f>IF(Q53="","",IF(Q53&gt;0,"Win",IF(Q53&lt;0,"Loss","BE")))</f>
        <v/>
      </c>
      <c r="V53" s="16">
        <f>IF(OR(L53="",B53=""),"",L53-B53)</f>
        <v/>
      </c>
      <c r="W53" s="12">
        <f>IF(Q53="","",IF(W52="",Settings!$B$3+Q53,W52+Q53))</f>
        <v/>
      </c>
      <c r="X53" s="11" t="n"/>
      <c r="Y53" s="11" t="n"/>
      <c r="Z53" s="11" t="n"/>
      <c r="AA53" s="11" t="n"/>
      <c r="AB53" s="11" t="n"/>
      <c r="AC53" s="11" t="n"/>
      <c r="AD53" s="11" t="n"/>
      <c r="AE53" s="16">
        <f>IF(OR(AC53="",B53=""),"",AC53-B53)</f>
        <v/>
      </c>
      <c r="AF53" s="11" t="n"/>
    </row>
    <row r="54">
      <c r="A54" s="10" t="n">
        <v>53</v>
      </c>
      <c r="B54" s="11" t="n"/>
      <c r="C54" s="11" t="n"/>
      <c r="D54" s="11" t="n"/>
      <c r="E54" s="11" t="n"/>
      <c r="F54" s="11" t="n"/>
      <c r="G54" s="11" t="n"/>
      <c r="H54" s="11" t="n"/>
      <c r="I54" s="11" t="n"/>
      <c r="J54" s="11" t="n"/>
      <c r="K54" s="11" t="n"/>
      <c r="L54" s="11" t="n"/>
      <c r="M54" s="11" t="n"/>
      <c r="N54" s="11" t="n"/>
      <c r="O54" s="11" t="n"/>
      <c r="P54" s="12">
        <f>IF(OR(N54="",H54=""),"",IF(F54="Short",(H54-N54),(N54-H54))*K54*IF(E54="Option",100,1))</f>
        <v/>
      </c>
      <c r="Q54" s="12">
        <f>IF(P54="","",P54-O54)</f>
        <v/>
      </c>
      <c r="R54" s="13">
        <f>IF(Q54="","",IF(H54*K54=0,"",Q54/(H54*K54*IF(E54="Option",100,1))*100))</f>
        <v/>
      </c>
      <c r="S54" s="14">
        <f>IF(OR(Q54="",I54="",I54=H54),"",Q54/(ABS(H54-I54)*K54*IF(E54="Option",100,1)))</f>
        <v/>
      </c>
      <c r="T54" s="15">
        <f>IF(OR(J54="",I54="",I54=H54),"",ABS(J54-H54)/ABS(H54-I54))</f>
        <v/>
      </c>
      <c r="U54" s="16">
        <f>IF(Q54="","",IF(Q54&gt;0,"Win",IF(Q54&lt;0,"Loss","BE")))</f>
        <v/>
      </c>
      <c r="V54" s="16">
        <f>IF(OR(L54="",B54=""),"",L54-B54)</f>
        <v/>
      </c>
      <c r="W54" s="12">
        <f>IF(Q54="","",IF(W53="",Settings!$B$3+Q54,W53+Q54))</f>
        <v/>
      </c>
      <c r="X54" s="11" t="n"/>
      <c r="Y54" s="11" t="n"/>
      <c r="Z54" s="11" t="n"/>
      <c r="AA54" s="11" t="n"/>
      <c r="AB54" s="11" t="n"/>
      <c r="AC54" s="11" t="n"/>
      <c r="AD54" s="11" t="n"/>
      <c r="AE54" s="16">
        <f>IF(OR(AC54="",B54=""),"",AC54-B54)</f>
        <v/>
      </c>
      <c r="AF54" s="11" t="n"/>
    </row>
    <row r="55">
      <c r="A55" s="10" t="n">
        <v>54</v>
      </c>
      <c r="B55" s="11" t="n"/>
      <c r="C55" s="11" t="n"/>
      <c r="D55" s="11" t="n"/>
      <c r="E55" s="11" t="n"/>
      <c r="F55" s="11" t="n"/>
      <c r="G55" s="11" t="n"/>
      <c r="H55" s="11" t="n"/>
      <c r="I55" s="11" t="n"/>
      <c r="J55" s="11" t="n"/>
      <c r="K55" s="11" t="n"/>
      <c r="L55" s="11" t="n"/>
      <c r="M55" s="11" t="n"/>
      <c r="N55" s="11" t="n"/>
      <c r="O55" s="11" t="n"/>
      <c r="P55" s="12">
        <f>IF(OR(N55="",H55=""),"",IF(F55="Short",(H55-N55),(N55-H55))*K55*IF(E55="Option",100,1))</f>
        <v/>
      </c>
      <c r="Q55" s="12">
        <f>IF(P55="","",P55-O55)</f>
        <v/>
      </c>
      <c r="R55" s="13">
        <f>IF(Q55="","",IF(H55*K55=0,"",Q55/(H55*K55*IF(E55="Option",100,1))*100))</f>
        <v/>
      </c>
      <c r="S55" s="14">
        <f>IF(OR(Q55="",I55="",I55=H55),"",Q55/(ABS(H55-I55)*K55*IF(E55="Option",100,1)))</f>
        <v/>
      </c>
      <c r="T55" s="15">
        <f>IF(OR(J55="",I55="",I55=H55),"",ABS(J55-H55)/ABS(H55-I55))</f>
        <v/>
      </c>
      <c r="U55" s="16">
        <f>IF(Q55="","",IF(Q55&gt;0,"Win",IF(Q55&lt;0,"Loss","BE")))</f>
        <v/>
      </c>
      <c r="V55" s="16">
        <f>IF(OR(L55="",B55=""),"",L55-B55)</f>
        <v/>
      </c>
      <c r="W55" s="12">
        <f>IF(Q55="","",IF(W54="",Settings!$B$3+Q55,W54+Q55))</f>
        <v/>
      </c>
      <c r="X55" s="11" t="n"/>
      <c r="Y55" s="11" t="n"/>
      <c r="Z55" s="11" t="n"/>
      <c r="AA55" s="11" t="n"/>
      <c r="AB55" s="11" t="n"/>
      <c r="AC55" s="11" t="n"/>
      <c r="AD55" s="11" t="n"/>
      <c r="AE55" s="16">
        <f>IF(OR(AC55="",B55=""),"",AC55-B55)</f>
        <v/>
      </c>
      <c r="AF55" s="11" t="n"/>
    </row>
    <row r="56">
      <c r="A56" s="10" t="n">
        <v>55</v>
      </c>
      <c r="B56" s="11" t="n"/>
      <c r="C56" s="11" t="n"/>
      <c r="D56" s="11" t="n"/>
      <c r="E56" s="11" t="n"/>
      <c r="F56" s="11" t="n"/>
      <c r="G56" s="11" t="n"/>
      <c r="H56" s="11" t="n"/>
      <c r="I56" s="11" t="n"/>
      <c r="J56" s="11" t="n"/>
      <c r="K56" s="11" t="n"/>
      <c r="L56" s="11" t="n"/>
      <c r="M56" s="11" t="n"/>
      <c r="N56" s="11" t="n"/>
      <c r="O56" s="11" t="n"/>
      <c r="P56" s="12">
        <f>IF(OR(N56="",H56=""),"",IF(F56="Short",(H56-N56),(N56-H56))*K56*IF(E56="Option",100,1))</f>
        <v/>
      </c>
      <c r="Q56" s="12">
        <f>IF(P56="","",P56-O56)</f>
        <v/>
      </c>
      <c r="R56" s="13">
        <f>IF(Q56="","",IF(H56*K56=0,"",Q56/(H56*K56*IF(E56="Option",100,1))*100))</f>
        <v/>
      </c>
      <c r="S56" s="14">
        <f>IF(OR(Q56="",I56="",I56=H56),"",Q56/(ABS(H56-I56)*K56*IF(E56="Option",100,1)))</f>
        <v/>
      </c>
      <c r="T56" s="15">
        <f>IF(OR(J56="",I56="",I56=H56),"",ABS(J56-H56)/ABS(H56-I56))</f>
        <v/>
      </c>
      <c r="U56" s="16">
        <f>IF(Q56="","",IF(Q56&gt;0,"Win",IF(Q56&lt;0,"Loss","BE")))</f>
        <v/>
      </c>
      <c r="V56" s="16">
        <f>IF(OR(L56="",B56=""),"",L56-B56)</f>
        <v/>
      </c>
      <c r="W56" s="12">
        <f>IF(Q56="","",IF(W55="",Settings!$B$3+Q56,W55+Q56))</f>
        <v/>
      </c>
      <c r="X56" s="11" t="n"/>
      <c r="Y56" s="11" t="n"/>
      <c r="Z56" s="11" t="n"/>
      <c r="AA56" s="11" t="n"/>
      <c r="AB56" s="11" t="n"/>
      <c r="AC56" s="11" t="n"/>
      <c r="AD56" s="11" t="n"/>
      <c r="AE56" s="16">
        <f>IF(OR(AC56="",B56=""),"",AC56-B56)</f>
        <v/>
      </c>
      <c r="AF56" s="11" t="n"/>
    </row>
    <row r="57">
      <c r="A57" s="10" t="n">
        <v>56</v>
      </c>
      <c r="B57" s="11" t="n"/>
      <c r="C57" s="11" t="n"/>
      <c r="D57" s="11" t="n"/>
      <c r="E57" s="11" t="n"/>
      <c r="F57" s="11" t="n"/>
      <c r="G57" s="11" t="n"/>
      <c r="H57" s="11" t="n"/>
      <c r="I57" s="11" t="n"/>
      <c r="J57" s="11" t="n"/>
      <c r="K57" s="11" t="n"/>
      <c r="L57" s="11" t="n"/>
      <c r="M57" s="11" t="n"/>
      <c r="N57" s="11" t="n"/>
      <c r="O57" s="11" t="n"/>
      <c r="P57" s="12">
        <f>IF(OR(N57="",H57=""),"",IF(F57="Short",(H57-N57),(N57-H57))*K57*IF(E57="Option",100,1))</f>
        <v/>
      </c>
      <c r="Q57" s="12">
        <f>IF(P57="","",P57-O57)</f>
        <v/>
      </c>
      <c r="R57" s="13">
        <f>IF(Q57="","",IF(H57*K57=0,"",Q57/(H57*K57*IF(E57="Option",100,1))*100))</f>
        <v/>
      </c>
      <c r="S57" s="14">
        <f>IF(OR(Q57="",I57="",I57=H57),"",Q57/(ABS(H57-I57)*K57*IF(E57="Option",100,1)))</f>
        <v/>
      </c>
      <c r="T57" s="15">
        <f>IF(OR(J57="",I57="",I57=H57),"",ABS(J57-H57)/ABS(H57-I57))</f>
        <v/>
      </c>
      <c r="U57" s="16">
        <f>IF(Q57="","",IF(Q57&gt;0,"Win",IF(Q57&lt;0,"Loss","BE")))</f>
        <v/>
      </c>
      <c r="V57" s="16">
        <f>IF(OR(L57="",B57=""),"",L57-B57)</f>
        <v/>
      </c>
      <c r="W57" s="12">
        <f>IF(Q57="","",IF(W56="",Settings!$B$3+Q57,W56+Q57))</f>
        <v/>
      </c>
      <c r="X57" s="11" t="n"/>
      <c r="Y57" s="11" t="n"/>
      <c r="Z57" s="11" t="n"/>
      <c r="AA57" s="11" t="n"/>
      <c r="AB57" s="11" t="n"/>
      <c r="AC57" s="11" t="n"/>
      <c r="AD57" s="11" t="n"/>
      <c r="AE57" s="16">
        <f>IF(OR(AC57="",B57=""),"",AC57-B57)</f>
        <v/>
      </c>
      <c r="AF57" s="11" t="n"/>
    </row>
    <row r="58">
      <c r="A58" s="10" t="n">
        <v>57</v>
      </c>
      <c r="B58" s="11" t="n"/>
      <c r="C58" s="11" t="n"/>
      <c r="D58" s="11" t="n"/>
      <c r="E58" s="11" t="n"/>
      <c r="F58" s="11" t="n"/>
      <c r="G58" s="11" t="n"/>
      <c r="H58" s="11" t="n"/>
      <c r="I58" s="11" t="n"/>
      <c r="J58" s="11" t="n"/>
      <c r="K58" s="11" t="n"/>
      <c r="L58" s="11" t="n"/>
      <c r="M58" s="11" t="n"/>
      <c r="N58" s="11" t="n"/>
      <c r="O58" s="11" t="n"/>
      <c r="P58" s="12">
        <f>IF(OR(N58="",H58=""),"",IF(F58="Short",(H58-N58),(N58-H58))*K58*IF(E58="Option",100,1))</f>
        <v/>
      </c>
      <c r="Q58" s="12">
        <f>IF(P58="","",P58-O58)</f>
        <v/>
      </c>
      <c r="R58" s="13">
        <f>IF(Q58="","",IF(H58*K58=0,"",Q58/(H58*K58*IF(E58="Option",100,1))*100))</f>
        <v/>
      </c>
      <c r="S58" s="14">
        <f>IF(OR(Q58="",I58="",I58=H58),"",Q58/(ABS(H58-I58)*K58*IF(E58="Option",100,1)))</f>
        <v/>
      </c>
      <c r="T58" s="15">
        <f>IF(OR(J58="",I58="",I58=H58),"",ABS(J58-H58)/ABS(H58-I58))</f>
        <v/>
      </c>
      <c r="U58" s="16">
        <f>IF(Q58="","",IF(Q58&gt;0,"Win",IF(Q58&lt;0,"Loss","BE")))</f>
        <v/>
      </c>
      <c r="V58" s="16">
        <f>IF(OR(L58="",B58=""),"",L58-B58)</f>
        <v/>
      </c>
      <c r="W58" s="12">
        <f>IF(Q58="","",IF(W57="",Settings!$B$3+Q58,W57+Q58))</f>
        <v/>
      </c>
      <c r="X58" s="11" t="n"/>
      <c r="Y58" s="11" t="n"/>
      <c r="Z58" s="11" t="n"/>
      <c r="AA58" s="11" t="n"/>
      <c r="AB58" s="11" t="n"/>
      <c r="AC58" s="11" t="n"/>
      <c r="AD58" s="11" t="n"/>
      <c r="AE58" s="16">
        <f>IF(OR(AC58="",B58=""),"",AC58-B58)</f>
        <v/>
      </c>
      <c r="AF58" s="11" t="n"/>
    </row>
    <row r="59">
      <c r="A59" s="10" t="n">
        <v>58</v>
      </c>
      <c r="B59" s="11" t="n"/>
      <c r="C59" s="11" t="n"/>
      <c r="D59" s="11" t="n"/>
      <c r="E59" s="11" t="n"/>
      <c r="F59" s="11" t="n"/>
      <c r="G59" s="11" t="n"/>
      <c r="H59" s="11" t="n"/>
      <c r="I59" s="11" t="n"/>
      <c r="J59" s="11" t="n"/>
      <c r="K59" s="11" t="n"/>
      <c r="L59" s="11" t="n"/>
      <c r="M59" s="11" t="n"/>
      <c r="N59" s="11" t="n"/>
      <c r="O59" s="11" t="n"/>
      <c r="P59" s="12">
        <f>IF(OR(N59="",H59=""),"",IF(F59="Short",(H59-N59),(N59-H59))*K59*IF(E59="Option",100,1))</f>
        <v/>
      </c>
      <c r="Q59" s="12">
        <f>IF(P59="","",P59-O59)</f>
        <v/>
      </c>
      <c r="R59" s="13">
        <f>IF(Q59="","",IF(H59*K59=0,"",Q59/(H59*K59*IF(E59="Option",100,1))*100))</f>
        <v/>
      </c>
      <c r="S59" s="14">
        <f>IF(OR(Q59="",I59="",I59=H59),"",Q59/(ABS(H59-I59)*K59*IF(E59="Option",100,1)))</f>
        <v/>
      </c>
      <c r="T59" s="15">
        <f>IF(OR(J59="",I59="",I59=H59),"",ABS(J59-H59)/ABS(H59-I59))</f>
        <v/>
      </c>
      <c r="U59" s="16">
        <f>IF(Q59="","",IF(Q59&gt;0,"Win",IF(Q59&lt;0,"Loss","BE")))</f>
        <v/>
      </c>
      <c r="V59" s="16">
        <f>IF(OR(L59="",B59=""),"",L59-B59)</f>
        <v/>
      </c>
      <c r="W59" s="12">
        <f>IF(Q59="","",IF(W58="",Settings!$B$3+Q59,W58+Q59))</f>
        <v/>
      </c>
      <c r="X59" s="11" t="n"/>
      <c r="Y59" s="11" t="n"/>
      <c r="Z59" s="11" t="n"/>
      <c r="AA59" s="11" t="n"/>
      <c r="AB59" s="11" t="n"/>
      <c r="AC59" s="11" t="n"/>
      <c r="AD59" s="11" t="n"/>
      <c r="AE59" s="16">
        <f>IF(OR(AC59="",B59=""),"",AC59-B59)</f>
        <v/>
      </c>
      <c r="AF59" s="11" t="n"/>
    </row>
    <row r="60">
      <c r="A60" s="10" t="n">
        <v>59</v>
      </c>
      <c r="B60" s="11" t="n"/>
      <c r="C60" s="11" t="n"/>
      <c r="D60" s="11" t="n"/>
      <c r="E60" s="11" t="n"/>
      <c r="F60" s="11" t="n"/>
      <c r="G60" s="11" t="n"/>
      <c r="H60" s="11" t="n"/>
      <c r="I60" s="11" t="n"/>
      <c r="J60" s="11" t="n"/>
      <c r="K60" s="11" t="n"/>
      <c r="L60" s="11" t="n"/>
      <c r="M60" s="11" t="n"/>
      <c r="N60" s="11" t="n"/>
      <c r="O60" s="11" t="n"/>
      <c r="P60" s="12">
        <f>IF(OR(N60="",H60=""),"",IF(F60="Short",(H60-N60),(N60-H60))*K60*IF(E60="Option",100,1))</f>
        <v/>
      </c>
      <c r="Q60" s="12">
        <f>IF(P60="","",P60-O60)</f>
        <v/>
      </c>
      <c r="R60" s="13">
        <f>IF(Q60="","",IF(H60*K60=0,"",Q60/(H60*K60*IF(E60="Option",100,1))*100))</f>
        <v/>
      </c>
      <c r="S60" s="14">
        <f>IF(OR(Q60="",I60="",I60=H60),"",Q60/(ABS(H60-I60)*K60*IF(E60="Option",100,1)))</f>
        <v/>
      </c>
      <c r="T60" s="15">
        <f>IF(OR(J60="",I60="",I60=H60),"",ABS(J60-H60)/ABS(H60-I60))</f>
        <v/>
      </c>
      <c r="U60" s="16">
        <f>IF(Q60="","",IF(Q60&gt;0,"Win",IF(Q60&lt;0,"Loss","BE")))</f>
        <v/>
      </c>
      <c r="V60" s="16">
        <f>IF(OR(L60="",B60=""),"",L60-B60)</f>
        <v/>
      </c>
      <c r="W60" s="12">
        <f>IF(Q60="","",IF(W59="",Settings!$B$3+Q60,W59+Q60))</f>
        <v/>
      </c>
      <c r="X60" s="11" t="n"/>
      <c r="Y60" s="11" t="n"/>
      <c r="Z60" s="11" t="n"/>
      <c r="AA60" s="11" t="n"/>
      <c r="AB60" s="11" t="n"/>
      <c r="AC60" s="11" t="n"/>
      <c r="AD60" s="11" t="n"/>
      <c r="AE60" s="16">
        <f>IF(OR(AC60="",B60=""),"",AC60-B60)</f>
        <v/>
      </c>
      <c r="AF60" s="11" t="n"/>
    </row>
    <row r="61">
      <c r="A61" s="10" t="n">
        <v>60</v>
      </c>
      <c r="B61" s="11" t="n"/>
      <c r="C61" s="11" t="n"/>
      <c r="D61" s="11" t="n"/>
      <c r="E61" s="11" t="n"/>
      <c r="F61" s="11" t="n"/>
      <c r="G61" s="11" t="n"/>
      <c r="H61" s="11" t="n"/>
      <c r="I61" s="11" t="n"/>
      <c r="J61" s="11" t="n"/>
      <c r="K61" s="11" t="n"/>
      <c r="L61" s="11" t="n"/>
      <c r="M61" s="11" t="n"/>
      <c r="N61" s="11" t="n"/>
      <c r="O61" s="11" t="n"/>
      <c r="P61" s="12">
        <f>IF(OR(N61="",H61=""),"",IF(F61="Short",(H61-N61),(N61-H61))*K61*IF(E61="Option",100,1))</f>
        <v/>
      </c>
      <c r="Q61" s="12">
        <f>IF(P61="","",P61-O61)</f>
        <v/>
      </c>
      <c r="R61" s="13">
        <f>IF(Q61="","",IF(H61*K61=0,"",Q61/(H61*K61*IF(E61="Option",100,1))*100))</f>
        <v/>
      </c>
      <c r="S61" s="14">
        <f>IF(OR(Q61="",I61="",I61=H61),"",Q61/(ABS(H61-I61)*K61*IF(E61="Option",100,1)))</f>
        <v/>
      </c>
      <c r="T61" s="15">
        <f>IF(OR(J61="",I61="",I61=H61),"",ABS(J61-H61)/ABS(H61-I61))</f>
        <v/>
      </c>
      <c r="U61" s="16">
        <f>IF(Q61="","",IF(Q61&gt;0,"Win",IF(Q61&lt;0,"Loss","BE")))</f>
        <v/>
      </c>
      <c r="V61" s="16">
        <f>IF(OR(L61="",B61=""),"",L61-B61)</f>
        <v/>
      </c>
      <c r="W61" s="12">
        <f>IF(Q61="","",IF(W60="",Settings!$B$3+Q61,W60+Q61))</f>
        <v/>
      </c>
      <c r="X61" s="11" t="n"/>
      <c r="Y61" s="11" t="n"/>
      <c r="Z61" s="11" t="n"/>
      <c r="AA61" s="11" t="n"/>
      <c r="AB61" s="11" t="n"/>
      <c r="AC61" s="11" t="n"/>
      <c r="AD61" s="11" t="n"/>
      <c r="AE61" s="16">
        <f>IF(OR(AC61="",B61=""),"",AC61-B61)</f>
        <v/>
      </c>
      <c r="AF61" s="11" t="n"/>
    </row>
    <row r="62">
      <c r="A62" s="10" t="n">
        <v>61</v>
      </c>
      <c r="B62" s="11" t="n"/>
      <c r="C62" s="11" t="n"/>
      <c r="D62" s="11" t="n"/>
      <c r="E62" s="11" t="n"/>
      <c r="F62" s="11" t="n"/>
      <c r="G62" s="11" t="n"/>
      <c r="H62" s="11" t="n"/>
      <c r="I62" s="11" t="n"/>
      <c r="J62" s="11" t="n"/>
      <c r="K62" s="11" t="n"/>
      <c r="L62" s="11" t="n"/>
      <c r="M62" s="11" t="n"/>
      <c r="N62" s="11" t="n"/>
      <c r="O62" s="11" t="n"/>
      <c r="P62" s="12">
        <f>IF(OR(N62="",H62=""),"",IF(F62="Short",(H62-N62),(N62-H62))*K62*IF(E62="Option",100,1))</f>
        <v/>
      </c>
      <c r="Q62" s="12">
        <f>IF(P62="","",P62-O62)</f>
        <v/>
      </c>
      <c r="R62" s="13">
        <f>IF(Q62="","",IF(H62*K62=0,"",Q62/(H62*K62*IF(E62="Option",100,1))*100))</f>
        <v/>
      </c>
      <c r="S62" s="14">
        <f>IF(OR(Q62="",I62="",I62=H62),"",Q62/(ABS(H62-I62)*K62*IF(E62="Option",100,1)))</f>
        <v/>
      </c>
      <c r="T62" s="15">
        <f>IF(OR(J62="",I62="",I62=H62),"",ABS(J62-H62)/ABS(H62-I62))</f>
        <v/>
      </c>
      <c r="U62" s="16">
        <f>IF(Q62="","",IF(Q62&gt;0,"Win",IF(Q62&lt;0,"Loss","BE")))</f>
        <v/>
      </c>
      <c r="V62" s="16">
        <f>IF(OR(L62="",B62=""),"",L62-B62)</f>
        <v/>
      </c>
      <c r="W62" s="12">
        <f>IF(Q62="","",IF(W61="",Settings!$B$3+Q62,W61+Q62))</f>
        <v/>
      </c>
      <c r="X62" s="11" t="n"/>
      <c r="Y62" s="11" t="n"/>
      <c r="Z62" s="11" t="n"/>
      <c r="AA62" s="11" t="n"/>
      <c r="AB62" s="11" t="n"/>
      <c r="AC62" s="11" t="n"/>
      <c r="AD62" s="11" t="n"/>
      <c r="AE62" s="16">
        <f>IF(OR(AC62="",B62=""),"",AC62-B62)</f>
        <v/>
      </c>
      <c r="AF62" s="11" t="n"/>
    </row>
    <row r="63">
      <c r="A63" s="10" t="n">
        <v>62</v>
      </c>
      <c r="B63" s="11" t="n"/>
      <c r="C63" s="11" t="n"/>
      <c r="D63" s="11" t="n"/>
      <c r="E63" s="11" t="n"/>
      <c r="F63" s="11" t="n"/>
      <c r="G63" s="11" t="n"/>
      <c r="H63" s="11" t="n"/>
      <c r="I63" s="11" t="n"/>
      <c r="J63" s="11" t="n"/>
      <c r="K63" s="11" t="n"/>
      <c r="L63" s="11" t="n"/>
      <c r="M63" s="11" t="n"/>
      <c r="N63" s="11" t="n"/>
      <c r="O63" s="11" t="n"/>
      <c r="P63" s="12">
        <f>IF(OR(N63="",H63=""),"",IF(F63="Short",(H63-N63),(N63-H63))*K63*IF(E63="Option",100,1))</f>
        <v/>
      </c>
      <c r="Q63" s="12">
        <f>IF(P63="","",P63-O63)</f>
        <v/>
      </c>
      <c r="R63" s="13">
        <f>IF(Q63="","",IF(H63*K63=0,"",Q63/(H63*K63*IF(E63="Option",100,1))*100))</f>
        <v/>
      </c>
      <c r="S63" s="14">
        <f>IF(OR(Q63="",I63="",I63=H63),"",Q63/(ABS(H63-I63)*K63*IF(E63="Option",100,1)))</f>
        <v/>
      </c>
      <c r="T63" s="15">
        <f>IF(OR(J63="",I63="",I63=H63),"",ABS(J63-H63)/ABS(H63-I63))</f>
        <v/>
      </c>
      <c r="U63" s="16">
        <f>IF(Q63="","",IF(Q63&gt;0,"Win",IF(Q63&lt;0,"Loss","BE")))</f>
        <v/>
      </c>
      <c r="V63" s="16">
        <f>IF(OR(L63="",B63=""),"",L63-B63)</f>
        <v/>
      </c>
      <c r="W63" s="12">
        <f>IF(Q63="","",IF(W62="",Settings!$B$3+Q63,W62+Q63))</f>
        <v/>
      </c>
      <c r="X63" s="11" t="n"/>
      <c r="Y63" s="11" t="n"/>
      <c r="Z63" s="11" t="n"/>
      <c r="AA63" s="11" t="n"/>
      <c r="AB63" s="11" t="n"/>
      <c r="AC63" s="11" t="n"/>
      <c r="AD63" s="11" t="n"/>
      <c r="AE63" s="16">
        <f>IF(OR(AC63="",B63=""),"",AC63-B63)</f>
        <v/>
      </c>
      <c r="AF63" s="11" t="n"/>
    </row>
    <row r="64">
      <c r="A64" s="10" t="n">
        <v>63</v>
      </c>
      <c r="B64" s="11" t="n"/>
      <c r="C64" s="11" t="n"/>
      <c r="D64" s="11" t="n"/>
      <c r="E64" s="11" t="n"/>
      <c r="F64" s="11" t="n"/>
      <c r="G64" s="11" t="n"/>
      <c r="H64" s="11" t="n"/>
      <c r="I64" s="11" t="n"/>
      <c r="J64" s="11" t="n"/>
      <c r="K64" s="11" t="n"/>
      <c r="L64" s="11" t="n"/>
      <c r="M64" s="11" t="n"/>
      <c r="N64" s="11" t="n"/>
      <c r="O64" s="11" t="n"/>
      <c r="P64" s="12">
        <f>IF(OR(N64="",H64=""),"",IF(F64="Short",(H64-N64),(N64-H64))*K64*IF(E64="Option",100,1))</f>
        <v/>
      </c>
      <c r="Q64" s="12">
        <f>IF(P64="","",P64-O64)</f>
        <v/>
      </c>
      <c r="R64" s="13">
        <f>IF(Q64="","",IF(H64*K64=0,"",Q64/(H64*K64*IF(E64="Option",100,1))*100))</f>
        <v/>
      </c>
      <c r="S64" s="14">
        <f>IF(OR(Q64="",I64="",I64=H64),"",Q64/(ABS(H64-I64)*K64*IF(E64="Option",100,1)))</f>
        <v/>
      </c>
      <c r="T64" s="15">
        <f>IF(OR(J64="",I64="",I64=H64),"",ABS(J64-H64)/ABS(H64-I64))</f>
        <v/>
      </c>
      <c r="U64" s="16">
        <f>IF(Q64="","",IF(Q64&gt;0,"Win",IF(Q64&lt;0,"Loss","BE")))</f>
        <v/>
      </c>
      <c r="V64" s="16">
        <f>IF(OR(L64="",B64=""),"",L64-B64)</f>
        <v/>
      </c>
      <c r="W64" s="12">
        <f>IF(Q64="","",IF(W63="",Settings!$B$3+Q64,W63+Q64))</f>
        <v/>
      </c>
      <c r="X64" s="11" t="n"/>
      <c r="Y64" s="11" t="n"/>
      <c r="Z64" s="11" t="n"/>
      <c r="AA64" s="11" t="n"/>
      <c r="AB64" s="11" t="n"/>
      <c r="AC64" s="11" t="n"/>
      <c r="AD64" s="11" t="n"/>
      <c r="AE64" s="16">
        <f>IF(OR(AC64="",B64=""),"",AC64-B64)</f>
        <v/>
      </c>
      <c r="AF64" s="11" t="n"/>
    </row>
    <row r="65">
      <c r="A65" s="10" t="n">
        <v>64</v>
      </c>
      <c r="B65" s="11" t="n"/>
      <c r="C65" s="11" t="n"/>
      <c r="D65" s="11" t="n"/>
      <c r="E65" s="11" t="n"/>
      <c r="F65" s="11" t="n"/>
      <c r="G65" s="11" t="n"/>
      <c r="H65" s="11" t="n"/>
      <c r="I65" s="11" t="n"/>
      <c r="J65" s="11" t="n"/>
      <c r="K65" s="11" t="n"/>
      <c r="L65" s="11" t="n"/>
      <c r="M65" s="11" t="n"/>
      <c r="N65" s="11" t="n"/>
      <c r="O65" s="11" t="n"/>
      <c r="P65" s="12">
        <f>IF(OR(N65="",H65=""),"",IF(F65="Short",(H65-N65),(N65-H65))*K65*IF(E65="Option",100,1))</f>
        <v/>
      </c>
      <c r="Q65" s="12">
        <f>IF(P65="","",P65-O65)</f>
        <v/>
      </c>
      <c r="R65" s="13">
        <f>IF(Q65="","",IF(H65*K65=0,"",Q65/(H65*K65*IF(E65="Option",100,1))*100))</f>
        <v/>
      </c>
      <c r="S65" s="14">
        <f>IF(OR(Q65="",I65="",I65=H65),"",Q65/(ABS(H65-I65)*K65*IF(E65="Option",100,1)))</f>
        <v/>
      </c>
      <c r="T65" s="15">
        <f>IF(OR(J65="",I65="",I65=H65),"",ABS(J65-H65)/ABS(H65-I65))</f>
        <v/>
      </c>
      <c r="U65" s="16">
        <f>IF(Q65="","",IF(Q65&gt;0,"Win",IF(Q65&lt;0,"Loss","BE")))</f>
        <v/>
      </c>
      <c r="V65" s="16">
        <f>IF(OR(L65="",B65=""),"",L65-B65)</f>
        <v/>
      </c>
      <c r="W65" s="12">
        <f>IF(Q65="","",IF(W64="",Settings!$B$3+Q65,W64+Q65))</f>
        <v/>
      </c>
      <c r="X65" s="11" t="n"/>
      <c r="Y65" s="11" t="n"/>
      <c r="Z65" s="11" t="n"/>
      <c r="AA65" s="11" t="n"/>
      <c r="AB65" s="11" t="n"/>
      <c r="AC65" s="11" t="n"/>
      <c r="AD65" s="11" t="n"/>
      <c r="AE65" s="16">
        <f>IF(OR(AC65="",B65=""),"",AC65-B65)</f>
        <v/>
      </c>
      <c r="AF65" s="11" t="n"/>
    </row>
    <row r="66">
      <c r="A66" s="10" t="n">
        <v>65</v>
      </c>
      <c r="B66" s="11" t="n"/>
      <c r="C66" s="11" t="n"/>
      <c r="D66" s="11" t="n"/>
      <c r="E66" s="11" t="n"/>
      <c r="F66" s="11" t="n"/>
      <c r="G66" s="11" t="n"/>
      <c r="H66" s="11" t="n"/>
      <c r="I66" s="11" t="n"/>
      <c r="J66" s="11" t="n"/>
      <c r="K66" s="11" t="n"/>
      <c r="L66" s="11" t="n"/>
      <c r="M66" s="11" t="n"/>
      <c r="N66" s="11" t="n"/>
      <c r="O66" s="11" t="n"/>
      <c r="P66" s="12">
        <f>IF(OR(N66="",H66=""),"",IF(F66="Short",(H66-N66),(N66-H66))*K66*IF(E66="Option",100,1))</f>
        <v/>
      </c>
      <c r="Q66" s="12">
        <f>IF(P66="","",P66-O66)</f>
        <v/>
      </c>
      <c r="R66" s="13">
        <f>IF(Q66="","",IF(H66*K66=0,"",Q66/(H66*K66*IF(E66="Option",100,1))*100))</f>
        <v/>
      </c>
      <c r="S66" s="14">
        <f>IF(OR(Q66="",I66="",I66=H66),"",Q66/(ABS(H66-I66)*K66*IF(E66="Option",100,1)))</f>
        <v/>
      </c>
      <c r="T66" s="15">
        <f>IF(OR(J66="",I66="",I66=H66),"",ABS(J66-H66)/ABS(H66-I66))</f>
        <v/>
      </c>
      <c r="U66" s="16">
        <f>IF(Q66="","",IF(Q66&gt;0,"Win",IF(Q66&lt;0,"Loss","BE")))</f>
        <v/>
      </c>
      <c r="V66" s="16">
        <f>IF(OR(L66="",B66=""),"",L66-B66)</f>
        <v/>
      </c>
      <c r="W66" s="12">
        <f>IF(Q66="","",IF(W65="",Settings!$B$3+Q66,W65+Q66))</f>
        <v/>
      </c>
      <c r="X66" s="11" t="n"/>
      <c r="Y66" s="11" t="n"/>
      <c r="Z66" s="11" t="n"/>
      <c r="AA66" s="11" t="n"/>
      <c r="AB66" s="11" t="n"/>
      <c r="AC66" s="11" t="n"/>
      <c r="AD66" s="11" t="n"/>
      <c r="AE66" s="16">
        <f>IF(OR(AC66="",B66=""),"",AC66-B66)</f>
        <v/>
      </c>
      <c r="AF66" s="11" t="n"/>
    </row>
    <row r="67">
      <c r="A67" s="10" t="n">
        <v>66</v>
      </c>
      <c r="B67" s="11" t="n"/>
      <c r="C67" s="11" t="n"/>
      <c r="D67" s="11" t="n"/>
      <c r="E67" s="11" t="n"/>
      <c r="F67" s="11" t="n"/>
      <c r="G67" s="11" t="n"/>
      <c r="H67" s="11" t="n"/>
      <c r="I67" s="11" t="n"/>
      <c r="J67" s="11" t="n"/>
      <c r="K67" s="11" t="n"/>
      <c r="L67" s="11" t="n"/>
      <c r="M67" s="11" t="n"/>
      <c r="N67" s="11" t="n"/>
      <c r="O67" s="11" t="n"/>
      <c r="P67" s="12">
        <f>IF(OR(N67="",H67=""),"",IF(F67="Short",(H67-N67),(N67-H67))*K67*IF(E67="Option",100,1))</f>
        <v/>
      </c>
      <c r="Q67" s="12">
        <f>IF(P67="","",P67-O67)</f>
        <v/>
      </c>
      <c r="R67" s="13">
        <f>IF(Q67="","",IF(H67*K67=0,"",Q67/(H67*K67*IF(E67="Option",100,1))*100))</f>
        <v/>
      </c>
      <c r="S67" s="14">
        <f>IF(OR(Q67="",I67="",I67=H67),"",Q67/(ABS(H67-I67)*K67*IF(E67="Option",100,1)))</f>
        <v/>
      </c>
      <c r="T67" s="15">
        <f>IF(OR(J67="",I67="",I67=H67),"",ABS(J67-H67)/ABS(H67-I67))</f>
        <v/>
      </c>
      <c r="U67" s="16">
        <f>IF(Q67="","",IF(Q67&gt;0,"Win",IF(Q67&lt;0,"Loss","BE")))</f>
        <v/>
      </c>
      <c r="V67" s="16">
        <f>IF(OR(L67="",B67=""),"",L67-B67)</f>
        <v/>
      </c>
      <c r="W67" s="12">
        <f>IF(Q67="","",IF(W66="",Settings!$B$3+Q67,W66+Q67))</f>
        <v/>
      </c>
      <c r="X67" s="11" t="n"/>
      <c r="Y67" s="11" t="n"/>
      <c r="Z67" s="11" t="n"/>
      <c r="AA67" s="11" t="n"/>
      <c r="AB67" s="11" t="n"/>
      <c r="AC67" s="11" t="n"/>
      <c r="AD67" s="11" t="n"/>
      <c r="AE67" s="16">
        <f>IF(OR(AC67="",B67=""),"",AC67-B67)</f>
        <v/>
      </c>
      <c r="AF67" s="11" t="n"/>
    </row>
    <row r="68">
      <c r="A68" s="10" t="n">
        <v>67</v>
      </c>
      <c r="B68" s="11" t="n"/>
      <c r="C68" s="11" t="n"/>
      <c r="D68" s="11" t="n"/>
      <c r="E68" s="11" t="n"/>
      <c r="F68" s="11" t="n"/>
      <c r="G68" s="11" t="n"/>
      <c r="H68" s="11" t="n"/>
      <c r="I68" s="11" t="n"/>
      <c r="J68" s="11" t="n"/>
      <c r="K68" s="11" t="n"/>
      <c r="L68" s="11" t="n"/>
      <c r="M68" s="11" t="n"/>
      <c r="N68" s="11" t="n"/>
      <c r="O68" s="11" t="n"/>
      <c r="P68" s="12">
        <f>IF(OR(N68="",H68=""),"",IF(F68="Short",(H68-N68),(N68-H68))*K68*IF(E68="Option",100,1))</f>
        <v/>
      </c>
      <c r="Q68" s="12">
        <f>IF(P68="","",P68-O68)</f>
        <v/>
      </c>
      <c r="R68" s="13">
        <f>IF(Q68="","",IF(H68*K68=0,"",Q68/(H68*K68*IF(E68="Option",100,1))*100))</f>
        <v/>
      </c>
      <c r="S68" s="14">
        <f>IF(OR(Q68="",I68="",I68=H68),"",Q68/(ABS(H68-I68)*K68*IF(E68="Option",100,1)))</f>
        <v/>
      </c>
      <c r="T68" s="15">
        <f>IF(OR(J68="",I68="",I68=H68),"",ABS(J68-H68)/ABS(H68-I68))</f>
        <v/>
      </c>
      <c r="U68" s="16">
        <f>IF(Q68="","",IF(Q68&gt;0,"Win",IF(Q68&lt;0,"Loss","BE")))</f>
        <v/>
      </c>
      <c r="V68" s="16">
        <f>IF(OR(L68="",B68=""),"",L68-B68)</f>
        <v/>
      </c>
      <c r="W68" s="12">
        <f>IF(Q68="","",IF(W67="",Settings!$B$3+Q68,W67+Q68))</f>
        <v/>
      </c>
      <c r="X68" s="11" t="n"/>
      <c r="Y68" s="11" t="n"/>
      <c r="Z68" s="11" t="n"/>
      <c r="AA68" s="11" t="n"/>
      <c r="AB68" s="11" t="n"/>
      <c r="AC68" s="11" t="n"/>
      <c r="AD68" s="11" t="n"/>
      <c r="AE68" s="16">
        <f>IF(OR(AC68="",B68=""),"",AC68-B68)</f>
        <v/>
      </c>
      <c r="AF68" s="11" t="n"/>
    </row>
    <row r="69">
      <c r="A69" s="10" t="n">
        <v>68</v>
      </c>
      <c r="B69" s="11" t="n"/>
      <c r="C69" s="11" t="n"/>
      <c r="D69" s="11" t="n"/>
      <c r="E69" s="11" t="n"/>
      <c r="F69" s="11" t="n"/>
      <c r="G69" s="11" t="n"/>
      <c r="H69" s="11" t="n"/>
      <c r="I69" s="11" t="n"/>
      <c r="J69" s="11" t="n"/>
      <c r="K69" s="11" t="n"/>
      <c r="L69" s="11" t="n"/>
      <c r="M69" s="11" t="n"/>
      <c r="N69" s="11" t="n"/>
      <c r="O69" s="11" t="n"/>
      <c r="P69" s="12">
        <f>IF(OR(N69="",H69=""),"",IF(F69="Short",(H69-N69),(N69-H69))*K69*IF(E69="Option",100,1))</f>
        <v/>
      </c>
      <c r="Q69" s="12">
        <f>IF(P69="","",P69-O69)</f>
        <v/>
      </c>
      <c r="R69" s="13">
        <f>IF(Q69="","",IF(H69*K69=0,"",Q69/(H69*K69*IF(E69="Option",100,1))*100))</f>
        <v/>
      </c>
      <c r="S69" s="14">
        <f>IF(OR(Q69="",I69="",I69=H69),"",Q69/(ABS(H69-I69)*K69*IF(E69="Option",100,1)))</f>
        <v/>
      </c>
      <c r="T69" s="15">
        <f>IF(OR(J69="",I69="",I69=H69),"",ABS(J69-H69)/ABS(H69-I69))</f>
        <v/>
      </c>
      <c r="U69" s="16">
        <f>IF(Q69="","",IF(Q69&gt;0,"Win",IF(Q69&lt;0,"Loss","BE")))</f>
        <v/>
      </c>
      <c r="V69" s="16">
        <f>IF(OR(L69="",B69=""),"",L69-B69)</f>
        <v/>
      </c>
      <c r="W69" s="12">
        <f>IF(Q69="","",IF(W68="",Settings!$B$3+Q69,W68+Q69))</f>
        <v/>
      </c>
      <c r="X69" s="11" t="n"/>
      <c r="Y69" s="11" t="n"/>
      <c r="Z69" s="11" t="n"/>
      <c r="AA69" s="11" t="n"/>
      <c r="AB69" s="11" t="n"/>
      <c r="AC69" s="11" t="n"/>
      <c r="AD69" s="11" t="n"/>
      <c r="AE69" s="16">
        <f>IF(OR(AC69="",B69=""),"",AC69-B69)</f>
        <v/>
      </c>
      <c r="AF69" s="11" t="n"/>
    </row>
    <row r="70">
      <c r="A70" s="10" t="n">
        <v>69</v>
      </c>
      <c r="B70" s="11" t="n"/>
      <c r="C70" s="11" t="n"/>
      <c r="D70" s="11" t="n"/>
      <c r="E70" s="11" t="n"/>
      <c r="F70" s="11" t="n"/>
      <c r="G70" s="11" t="n"/>
      <c r="H70" s="11" t="n"/>
      <c r="I70" s="11" t="n"/>
      <c r="J70" s="11" t="n"/>
      <c r="K70" s="11" t="n"/>
      <c r="L70" s="11" t="n"/>
      <c r="M70" s="11" t="n"/>
      <c r="N70" s="11" t="n"/>
      <c r="O70" s="11" t="n"/>
      <c r="P70" s="12">
        <f>IF(OR(N70="",H70=""),"",IF(F70="Short",(H70-N70),(N70-H70))*K70*IF(E70="Option",100,1))</f>
        <v/>
      </c>
      <c r="Q70" s="12">
        <f>IF(P70="","",P70-O70)</f>
        <v/>
      </c>
      <c r="R70" s="13">
        <f>IF(Q70="","",IF(H70*K70=0,"",Q70/(H70*K70*IF(E70="Option",100,1))*100))</f>
        <v/>
      </c>
      <c r="S70" s="14">
        <f>IF(OR(Q70="",I70="",I70=H70),"",Q70/(ABS(H70-I70)*K70*IF(E70="Option",100,1)))</f>
        <v/>
      </c>
      <c r="T70" s="15">
        <f>IF(OR(J70="",I70="",I70=H70),"",ABS(J70-H70)/ABS(H70-I70))</f>
        <v/>
      </c>
      <c r="U70" s="16">
        <f>IF(Q70="","",IF(Q70&gt;0,"Win",IF(Q70&lt;0,"Loss","BE")))</f>
        <v/>
      </c>
      <c r="V70" s="16">
        <f>IF(OR(L70="",B70=""),"",L70-B70)</f>
        <v/>
      </c>
      <c r="W70" s="12">
        <f>IF(Q70="","",IF(W69="",Settings!$B$3+Q70,W69+Q70))</f>
        <v/>
      </c>
      <c r="X70" s="11" t="n"/>
      <c r="Y70" s="11" t="n"/>
      <c r="Z70" s="11" t="n"/>
      <c r="AA70" s="11" t="n"/>
      <c r="AB70" s="11" t="n"/>
      <c r="AC70" s="11" t="n"/>
      <c r="AD70" s="11" t="n"/>
      <c r="AE70" s="16">
        <f>IF(OR(AC70="",B70=""),"",AC70-B70)</f>
        <v/>
      </c>
      <c r="AF70" s="11" t="n"/>
    </row>
    <row r="71">
      <c r="A71" s="10" t="n">
        <v>70</v>
      </c>
      <c r="B71" s="11" t="n"/>
      <c r="C71" s="11" t="n"/>
      <c r="D71" s="11" t="n"/>
      <c r="E71" s="11" t="n"/>
      <c r="F71" s="11" t="n"/>
      <c r="G71" s="11" t="n"/>
      <c r="H71" s="11" t="n"/>
      <c r="I71" s="11" t="n"/>
      <c r="J71" s="11" t="n"/>
      <c r="K71" s="11" t="n"/>
      <c r="L71" s="11" t="n"/>
      <c r="M71" s="11" t="n"/>
      <c r="N71" s="11" t="n"/>
      <c r="O71" s="11" t="n"/>
      <c r="P71" s="12">
        <f>IF(OR(N71="",H71=""),"",IF(F71="Short",(H71-N71),(N71-H71))*K71*IF(E71="Option",100,1))</f>
        <v/>
      </c>
      <c r="Q71" s="12">
        <f>IF(P71="","",P71-O71)</f>
        <v/>
      </c>
      <c r="R71" s="13">
        <f>IF(Q71="","",IF(H71*K71=0,"",Q71/(H71*K71*IF(E71="Option",100,1))*100))</f>
        <v/>
      </c>
      <c r="S71" s="14">
        <f>IF(OR(Q71="",I71="",I71=H71),"",Q71/(ABS(H71-I71)*K71*IF(E71="Option",100,1)))</f>
        <v/>
      </c>
      <c r="T71" s="15">
        <f>IF(OR(J71="",I71="",I71=H71),"",ABS(J71-H71)/ABS(H71-I71))</f>
        <v/>
      </c>
      <c r="U71" s="16">
        <f>IF(Q71="","",IF(Q71&gt;0,"Win",IF(Q71&lt;0,"Loss","BE")))</f>
        <v/>
      </c>
      <c r="V71" s="16">
        <f>IF(OR(L71="",B71=""),"",L71-B71)</f>
        <v/>
      </c>
      <c r="W71" s="12">
        <f>IF(Q71="","",IF(W70="",Settings!$B$3+Q71,W70+Q71))</f>
        <v/>
      </c>
      <c r="X71" s="11" t="n"/>
      <c r="Y71" s="11" t="n"/>
      <c r="Z71" s="11" t="n"/>
      <c r="AA71" s="11" t="n"/>
      <c r="AB71" s="11" t="n"/>
      <c r="AC71" s="11" t="n"/>
      <c r="AD71" s="11" t="n"/>
      <c r="AE71" s="16">
        <f>IF(OR(AC71="",B71=""),"",AC71-B71)</f>
        <v/>
      </c>
      <c r="AF71" s="11" t="n"/>
    </row>
    <row r="72">
      <c r="A72" s="10" t="n">
        <v>71</v>
      </c>
      <c r="B72" s="11" t="n"/>
      <c r="C72" s="11" t="n"/>
      <c r="D72" s="11" t="n"/>
      <c r="E72" s="11" t="n"/>
      <c r="F72" s="11" t="n"/>
      <c r="G72" s="11" t="n"/>
      <c r="H72" s="11" t="n"/>
      <c r="I72" s="11" t="n"/>
      <c r="J72" s="11" t="n"/>
      <c r="K72" s="11" t="n"/>
      <c r="L72" s="11" t="n"/>
      <c r="M72" s="11" t="n"/>
      <c r="N72" s="11" t="n"/>
      <c r="O72" s="11" t="n"/>
      <c r="P72" s="12">
        <f>IF(OR(N72="",H72=""),"",IF(F72="Short",(H72-N72),(N72-H72))*K72*IF(E72="Option",100,1))</f>
        <v/>
      </c>
      <c r="Q72" s="12">
        <f>IF(P72="","",P72-O72)</f>
        <v/>
      </c>
      <c r="R72" s="13">
        <f>IF(Q72="","",IF(H72*K72=0,"",Q72/(H72*K72*IF(E72="Option",100,1))*100))</f>
        <v/>
      </c>
      <c r="S72" s="14">
        <f>IF(OR(Q72="",I72="",I72=H72),"",Q72/(ABS(H72-I72)*K72*IF(E72="Option",100,1)))</f>
        <v/>
      </c>
      <c r="T72" s="15">
        <f>IF(OR(J72="",I72="",I72=H72),"",ABS(J72-H72)/ABS(H72-I72))</f>
        <v/>
      </c>
      <c r="U72" s="16">
        <f>IF(Q72="","",IF(Q72&gt;0,"Win",IF(Q72&lt;0,"Loss","BE")))</f>
        <v/>
      </c>
      <c r="V72" s="16">
        <f>IF(OR(L72="",B72=""),"",L72-B72)</f>
        <v/>
      </c>
      <c r="W72" s="12">
        <f>IF(Q72="","",IF(W71="",Settings!$B$3+Q72,W71+Q72))</f>
        <v/>
      </c>
      <c r="X72" s="11" t="n"/>
      <c r="Y72" s="11" t="n"/>
      <c r="Z72" s="11" t="n"/>
      <c r="AA72" s="11" t="n"/>
      <c r="AB72" s="11" t="n"/>
      <c r="AC72" s="11" t="n"/>
      <c r="AD72" s="11" t="n"/>
      <c r="AE72" s="16">
        <f>IF(OR(AC72="",B72=""),"",AC72-B72)</f>
        <v/>
      </c>
      <c r="AF72" s="11" t="n"/>
    </row>
    <row r="73">
      <c r="A73" s="10" t="n">
        <v>72</v>
      </c>
      <c r="B73" s="11" t="n"/>
      <c r="C73" s="11" t="n"/>
      <c r="D73" s="11" t="n"/>
      <c r="E73" s="11" t="n"/>
      <c r="F73" s="11" t="n"/>
      <c r="G73" s="11" t="n"/>
      <c r="H73" s="11" t="n"/>
      <c r="I73" s="11" t="n"/>
      <c r="J73" s="11" t="n"/>
      <c r="K73" s="11" t="n"/>
      <c r="L73" s="11" t="n"/>
      <c r="M73" s="11" t="n"/>
      <c r="N73" s="11" t="n"/>
      <c r="O73" s="11" t="n"/>
      <c r="P73" s="12">
        <f>IF(OR(N73="",H73=""),"",IF(F73="Short",(H73-N73),(N73-H73))*K73*IF(E73="Option",100,1))</f>
        <v/>
      </c>
      <c r="Q73" s="12">
        <f>IF(P73="","",P73-O73)</f>
        <v/>
      </c>
      <c r="R73" s="13">
        <f>IF(Q73="","",IF(H73*K73=0,"",Q73/(H73*K73*IF(E73="Option",100,1))*100))</f>
        <v/>
      </c>
      <c r="S73" s="14">
        <f>IF(OR(Q73="",I73="",I73=H73),"",Q73/(ABS(H73-I73)*K73*IF(E73="Option",100,1)))</f>
        <v/>
      </c>
      <c r="T73" s="15">
        <f>IF(OR(J73="",I73="",I73=H73),"",ABS(J73-H73)/ABS(H73-I73))</f>
        <v/>
      </c>
      <c r="U73" s="16">
        <f>IF(Q73="","",IF(Q73&gt;0,"Win",IF(Q73&lt;0,"Loss","BE")))</f>
        <v/>
      </c>
      <c r="V73" s="16">
        <f>IF(OR(L73="",B73=""),"",L73-B73)</f>
        <v/>
      </c>
      <c r="W73" s="12">
        <f>IF(Q73="","",IF(W72="",Settings!$B$3+Q73,W72+Q73))</f>
        <v/>
      </c>
      <c r="X73" s="11" t="n"/>
      <c r="Y73" s="11" t="n"/>
      <c r="Z73" s="11" t="n"/>
      <c r="AA73" s="11" t="n"/>
      <c r="AB73" s="11" t="n"/>
      <c r="AC73" s="11" t="n"/>
      <c r="AD73" s="11" t="n"/>
      <c r="AE73" s="16">
        <f>IF(OR(AC73="",B73=""),"",AC73-B73)</f>
        <v/>
      </c>
      <c r="AF73" s="11" t="n"/>
    </row>
    <row r="74">
      <c r="A74" s="10" t="n">
        <v>73</v>
      </c>
      <c r="B74" s="11" t="n"/>
      <c r="C74" s="11" t="n"/>
      <c r="D74" s="11" t="n"/>
      <c r="E74" s="11" t="n"/>
      <c r="F74" s="11" t="n"/>
      <c r="G74" s="11" t="n"/>
      <c r="H74" s="11" t="n"/>
      <c r="I74" s="11" t="n"/>
      <c r="J74" s="11" t="n"/>
      <c r="K74" s="11" t="n"/>
      <c r="L74" s="11" t="n"/>
      <c r="M74" s="11" t="n"/>
      <c r="N74" s="11" t="n"/>
      <c r="O74" s="11" t="n"/>
      <c r="P74" s="12">
        <f>IF(OR(N74="",H74=""),"",IF(F74="Short",(H74-N74),(N74-H74))*K74*IF(E74="Option",100,1))</f>
        <v/>
      </c>
      <c r="Q74" s="12">
        <f>IF(P74="","",P74-O74)</f>
        <v/>
      </c>
      <c r="R74" s="13">
        <f>IF(Q74="","",IF(H74*K74=0,"",Q74/(H74*K74*IF(E74="Option",100,1))*100))</f>
        <v/>
      </c>
      <c r="S74" s="14">
        <f>IF(OR(Q74="",I74="",I74=H74),"",Q74/(ABS(H74-I74)*K74*IF(E74="Option",100,1)))</f>
        <v/>
      </c>
      <c r="T74" s="15">
        <f>IF(OR(J74="",I74="",I74=H74),"",ABS(J74-H74)/ABS(H74-I74))</f>
        <v/>
      </c>
      <c r="U74" s="16">
        <f>IF(Q74="","",IF(Q74&gt;0,"Win",IF(Q74&lt;0,"Loss","BE")))</f>
        <v/>
      </c>
      <c r="V74" s="16">
        <f>IF(OR(L74="",B74=""),"",L74-B74)</f>
        <v/>
      </c>
      <c r="W74" s="12">
        <f>IF(Q74="","",IF(W73="",Settings!$B$3+Q74,W73+Q74))</f>
        <v/>
      </c>
      <c r="X74" s="11" t="n"/>
      <c r="Y74" s="11" t="n"/>
      <c r="Z74" s="11" t="n"/>
      <c r="AA74" s="11" t="n"/>
      <c r="AB74" s="11" t="n"/>
      <c r="AC74" s="11" t="n"/>
      <c r="AD74" s="11" t="n"/>
      <c r="AE74" s="16">
        <f>IF(OR(AC74="",B74=""),"",AC74-B74)</f>
        <v/>
      </c>
      <c r="AF74" s="11" t="n"/>
    </row>
    <row r="75">
      <c r="A75" s="10" t="n">
        <v>74</v>
      </c>
      <c r="B75" s="11" t="n"/>
      <c r="C75" s="11" t="n"/>
      <c r="D75" s="11" t="n"/>
      <c r="E75" s="11" t="n"/>
      <c r="F75" s="11" t="n"/>
      <c r="G75" s="11" t="n"/>
      <c r="H75" s="11" t="n"/>
      <c r="I75" s="11" t="n"/>
      <c r="J75" s="11" t="n"/>
      <c r="K75" s="11" t="n"/>
      <c r="L75" s="11" t="n"/>
      <c r="M75" s="11" t="n"/>
      <c r="N75" s="11" t="n"/>
      <c r="O75" s="11" t="n"/>
      <c r="P75" s="12">
        <f>IF(OR(N75="",H75=""),"",IF(F75="Short",(H75-N75),(N75-H75))*K75*IF(E75="Option",100,1))</f>
        <v/>
      </c>
      <c r="Q75" s="12">
        <f>IF(P75="","",P75-O75)</f>
        <v/>
      </c>
      <c r="R75" s="13">
        <f>IF(Q75="","",IF(H75*K75=0,"",Q75/(H75*K75*IF(E75="Option",100,1))*100))</f>
        <v/>
      </c>
      <c r="S75" s="14">
        <f>IF(OR(Q75="",I75="",I75=H75),"",Q75/(ABS(H75-I75)*K75*IF(E75="Option",100,1)))</f>
        <v/>
      </c>
      <c r="T75" s="15">
        <f>IF(OR(J75="",I75="",I75=H75),"",ABS(J75-H75)/ABS(H75-I75))</f>
        <v/>
      </c>
      <c r="U75" s="16">
        <f>IF(Q75="","",IF(Q75&gt;0,"Win",IF(Q75&lt;0,"Loss","BE")))</f>
        <v/>
      </c>
      <c r="V75" s="16">
        <f>IF(OR(L75="",B75=""),"",L75-B75)</f>
        <v/>
      </c>
      <c r="W75" s="12">
        <f>IF(Q75="","",IF(W74="",Settings!$B$3+Q75,W74+Q75))</f>
        <v/>
      </c>
      <c r="X75" s="11" t="n"/>
      <c r="Y75" s="11" t="n"/>
      <c r="Z75" s="11" t="n"/>
      <c r="AA75" s="11" t="n"/>
      <c r="AB75" s="11" t="n"/>
      <c r="AC75" s="11" t="n"/>
      <c r="AD75" s="11" t="n"/>
      <c r="AE75" s="16">
        <f>IF(OR(AC75="",B75=""),"",AC75-B75)</f>
        <v/>
      </c>
      <c r="AF75" s="11" t="n"/>
    </row>
    <row r="76">
      <c r="A76" s="10" t="n">
        <v>75</v>
      </c>
      <c r="B76" s="11" t="n"/>
      <c r="C76" s="11" t="n"/>
      <c r="D76" s="11" t="n"/>
      <c r="E76" s="11" t="n"/>
      <c r="F76" s="11" t="n"/>
      <c r="G76" s="11" t="n"/>
      <c r="H76" s="11" t="n"/>
      <c r="I76" s="11" t="n"/>
      <c r="J76" s="11" t="n"/>
      <c r="K76" s="11" t="n"/>
      <c r="L76" s="11" t="n"/>
      <c r="M76" s="11" t="n"/>
      <c r="N76" s="11" t="n"/>
      <c r="O76" s="11" t="n"/>
      <c r="P76" s="12">
        <f>IF(OR(N76="",H76=""),"",IF(F76="Short",(H76-N76),(N76-H76))*K76*IF(E76="Option",100,1))</f>
        <v/>
      </c>
      <c r="Q76" s="12">
        <f>IF(P76="","",P76-O76)</f>
        <v/>
      </c>
      <c r="R76" s="13">
        <f>IF(Q76="","",IF(H76*K76=0,"",Q76/(H76*K76*IF(E76="Option",100,1))*100))</f>
        <v/>
      </c>
      <c r="S76" s="14">
        <f>IF(OR(Q76="",I76="",I76=H76),"",Q76/(ABS(H76-I76)*K76*IF(E76="Option",100,1)))</f>
        <v/>
      </c>
      <c r="T76" s="15">
        <f>IF(OR(J76="",I76="",I76=H76),"",ABS(J76-H76)/ABS(H76-I76))</f>
        <v/>
      </c>
      <c r="U76" s="16">
        <f>IF(Q76="","",IF(Q76&gt;0,"Win",IF(Q76&lt;0,"Loss","BE")))</f>
        <v/>
      </c>
      <c r="V76" s="16">
        <f>IF(OR(L76="",B76=""),"",L76-B76)</f>
        <v/>
      </c>
      <c r="W76" s="12">
        <f>IF(Q76="","",IF(W75="",Settings!$B$3+Q76,W75+Q76))</f>
        <v/>
      </c>
      <c r="X76" s="11" t="n"/>
      <c r="Y76" s="11" t="n"/>
      <c r="Z76" s="11" t="n"/>
      <c r="AA76" s="11" t="n"/>
      <c r="AB76" s="11" t="n"/>
      <c r="AC76" s="11" t="n"/>
      <c r="AD76" s="11" t="n"/>
      <c r="AE76" s="16">
        <f>IF(OR(AC76="",B76=""),"",AC76-B76)</f>
        <v/>
      </c>
      <c r="AF76" s="11" t="n"/>
    </row>
    <row r="77">
      <c r="A77" s="10" t="n">
        <v>76</v>
      </c>
      <c r="B77" s="11" t="n"/>
      <c r="C77" s="11" t="n"/>
      <c r="D77" s="11" t="n"/>
      <c r="E77" s="11" t="n"/>
      <c r="F77" s="11" t="n"/>
      <c r="G77" s="11" t="n"/>
      <c r="H77" s="11" t="n"/>
      <c r="I77" s="11" t="n"/>
      <c r="J77" s="11" t="n"/>
      <c r="K77" s="11" t="n"/>
      <c r="L77" s="11" t="n"/>
      <c r="M77" s="11" t="n"/>
      <c r="N77" s="11" t="n"/>
      <c r="O77" s="11" t="n"/>
      <c r="P77" s="12">
        <f>IF(OR(N77="",H77=""),"",IF(F77="Short",(H77-N77),(N77-H77))*K77*IF(E77="Option",100,1))</f>
        <v/>
      </c>
      <c r="Q77" s="12">
        <f>IF(P77="","",P77-O77)</f>
        <v/>
      </c>
      <c r="R77" s="13">
        <f>IF(Q77="","",IF(H77*K77=0,"",Q77/(H77*K77*IF(E77="Option",100,1))*100))</f>
        <v/>
      </c>
      <c r="S77" s="14">
        <f>IF(OR(Q77="",I77="",I77=H77),"",Q77/(ABS(H77-I77)*K77*IF(E77="Option",100,1)))</f>
        <v/>
      </c>
      <c r="T77" s="15">
        <f>IF(OR(J77="",I77="",I77=H77),"",ABS(J77-H77)/ABS(H77-I77))</f>
        <v/>
      </c>
      <c r="U77" s="16">
        <f>IF(Q77="","",IF(Q77&gt;0,"Win",IF(Q77&lt;0,"Loss","BE")))</f>
        <v/>
      </c>
      <c r="V77" s="16">
        <f>IF(OR(L77="",B77=""),"",L77-B77)</f>
        <v/>
      </c>
      <c r="W77" s="12">
        <f>IF(Q77="","",IF(W76="",Settings!$B$3+Q77,W76+Q77))</f>
        <v/>
      </c>
      <c r="X77" s="11" t="n"/>
      <c r="Y77" s="11" t="n"/>
      <c r="Z77" s="11" t="n"/>
      <c r="AA77" s="11" t="n"/>
      <c r="AB77" s="11" t="n"/>
      <c r="AC77" s="11" t="n"/>
      <c r="AD77" s="11" t="n"/>
      <c r="AE77" s="16">
        <f>IF(OR(AC77="",B77=""),"",AC77-B77)</f>
        <v/>
      </c>
      <c r="AF77" s="11" t="n"/>
    </row>
    <row r="78">
      <c r="A78" s="10" t="n">
        <v>77</v>
      </c>
      <c r="B78" s="11" t="n"/>
      <c r="C78" s="11" t="n"/>
      <c r="D78" s="11" t="n"/>
      <c r="E78" s="11" t="n"/>
      <c r="F78" s="11" t="n"/>
      <c r="G78" s="11" t="n"/>
      <c r="H78" s="11" t="n"/>
      <c r="I78" s="11" t="n"/>
      <c r="J78" s="11" t="n"/>
      <c r="K78" s="11" t="n"/>
      <c r="L78" s="11" t="n"/>
      <c r="M78" s="11" t="n"/>
      <c r="N78" s="11" t="n"/>
      <c r="O78" s="11" t="n"/>
      <c r="P78" s="12">
        <f>IF(OR(N78="",H78=""),"",IF(F78="Short",(H78-N78),(N78-H78))*K78*IF(E78="Option",100,1))</f>
        <v/>
      </c>
      <c r="Q78" s="12">
        <f>IF(P78="","",P78-O78)</f>
        <v/>
      </c>
      <c r="R78" s="13">
        <f>IF(Q78="","",IF(H78*K78=0,"",Q78/(H78*K78*IF(E78="Option",100,1))*100))</f>
        <v/>
      </c>
      <c r="S78" s="14">
        <f>IF(OR(Q78="",I78="",I78=H78),"",Q78/(ABS(H78-I78)*K78*IF(E78="Option",100,1)))</f>
        <v/>
      </c>
      <c r="T78" s="15">
        <f>IF(OR(J78="",I78="",I78=H78),"",ABS(J78-H78)/ABS(H78-I78))</f>
        <v/>
      </c>
      <c r="U78" s="16">
        <f>IF(Q78="","",IF(Q78&gt;0,"Win",IF(Q78&lt;0,"Loss","BE")))</f>
        <v/>
      </c>
      <c r="V78" s="16">
        <f>IF(OR(L78="",B78=""),"",L78-B78)</f>
        <v/>
      </c>
      <c r="W78" s="12">
        <f>IF(Q78="","",IF(W77="",Settings!$B$3+Q78,W77+Q78))</f>
        <v/>
      </c>
      <c r="X78" s="11" t="n"/>
      <c r="Y78" s="11" t="n"/>
      <c r="Z78" s="11" t="n"/>
      <c r="AA78" s="11" t="n"/>
      <c r="AB78" s="11" t="n"/>
      <c r="AC78" s="11" t="n"/>
      <c r="AD78" s="11" t="n"/>
      <c r="AE78" s="16">
        <f>IF(OR(AC78="",B78=""),"",AC78-B78)</f>
        <v/>
      </c>
      <c r="AF78" s="11" t="n"/>
    </row>
    <row r="79">
      <c r="A79" s="10" t="n">
        <v>78</v>
      </c>
      <c r="B79" s="11" t="n"/>
      <c r="C79" s="11" t="n"/>
      <c r="D79" s="11" t="n"/>
      <c r="E79" s="11" t="n"/>
      <c r="F79" s="11" t="n"/>
      <c r="G79" s="11" t="n"/>
      <c r="H79" s="11" t="n"/>
      <c r="I79" s="11" t="n"/>
      <c r="J79" s="11" t="n"/>
      <c r="K79" s="11" t="n"/>
      <c r="L79" s="11" t="n"/>
      <c r="M79" s="11" t="n"/>
      <c r="N79" s="11" t="n"/>
      <c r="O79" s="11" t="n"/>
      <c r="P79" s="12">
        <f>IF(OR(N79="",H79=""),"",IF(F79="Short",(H79-N79),(N79-H79))*K79*IF(E79="Option",100,1))</f>
        <v/>
      </c>
      <c r="Q79" s="12">
        <f>IF(P79="","",P79-O79)</f>
        <v/>
      </c>
      <c r="R79" s="13">
        <f>IF(Q79="","",IF(H79*K79=0,"",Q79/(H79*K79*IF(E79="Option",100,1))*100))</f>
        <v/>
      </c>
      <c r="S79" s="14">
        <f>IF(OR(Q79="",I79="",I79=H79),"",Q79/(ABS(H79-I79)*K79*IF(E79="Option",100,1)))</f>
        <v/>
      </c>
      <c r="T79" s="15">
        <f>IF(OR(J79="",I79="",I79=H79),"",ABS(J79-H79)/ABS(H79-I79))</f>
        <v/>
      </c>
      <c r="U79" s="16">
        <f>IF(Q79="","",IF(Q79&gt;0,"Win",IF(Q79&lt;0,"Loss","BE")))</f>
        <v/>
      </c>
      <c r="V79" s="16">
        <f>IF(OR(L79="",B79=""),"",L79-B79)</f>
        <v/>
      </c>
      <c r="W79" s="12">
        <f>IF(Q79="","",IF(W78="",Settings!$B$3+Q79,W78+Q79))</f>
        <v/>
      </c>
      <c r="X79" s="11" t="n"/>
      <c r="Y79" s="11" t="n"/>
      <c r="Z79" s="11" t="n"/>
      <c r="AA79" s="11" t="n"/>
      <c r="AB79" s="11" t="n"/>
      <c r="AC79" s="11" t="n"/>
      <c r="AD79" s="11" t="n"/>
      <c r="AE79" s="16">
        <f>IF(OR(AC79="",B79=""),"",AC79-B79)</f>
        <v/>
      </c>
      <c r="AF79" s="11" t="n"/>
    </row>
    <row r="80">
      <c r="A80" s="10" t="n">
        <v>79</v>
      </c>
      <c r="B80" s="11" t="n"/>
      <c r="C80" s="11" t="n"/>
      <c r="D80" s="11" t="n"/>
      <c r="E80" s="11" t="n"/>
      <c r="F80" s="11" t="n"/>
      <c r="G80" s="11" t="n"/>
      <c r="H80" s="11" t="n"/>
      <c r="I80" s="11" t="n"/>
      <c r="J80" s="11" t="n"/>
      <c r="K80" s="11" t="n"/>
      <c r="L80" s="11" t="n"/>
      <c r="M80" s="11" t="n"/>
      <c r="N80" s="11" t="n"/>
      <c r="O80" s="11" t="n"/>
      <c r="P80" s="12">
        <f>IF(OR(N80="",H80=""),"",IF(F80="Short",(H80-N80),(N80-H80))*K80*IF(E80="Option",100,1))</f>
        <v/>
      </c>
      <c r="Q80" s="12">
        <f>IF(P80="","",P80-O80)</f>
        <v/>
      </c>
      <c r="R80" s="13">
        <f>IF(Q80="","",IF(H80*K80=0,"",Q80/(H80*K80*IF(E80="Option",100,1))*100))</f>
        <v/>
      </c>
      <c r="S80" s="14">
        <f>IF(OR(Q80="",I80="",I80=H80),"",Q80/(ABS(H80-I80)*K80*IF(E80="Option",100,1)))</f>
        <v/>
      </c>
      <c r="T80" s="15">
        <f>IF(OR(J80="",I80="",I80=H80),"",ABS(J80-H80)/ABS(H80-I80))</f>
        <v/>
      </c>
      <c r="U80" s="16">
        <f>IF(Q80="","",IF(Q80&gt;0,"Win",IF(Q80&lt;0,"Loss","BE")))</f>
        <v/>
      </c>
      <c r="V80" s="16">
        <f>IF(OR(L80="",B80=""),"",L80-B80)</f>
        <v/>
      </c>
      <c r="W80" s="12">
        <f>IF(Q80="","",IF(W79="",Settings!$B$3+Q80,W79+Q80))</f>
        <v/>
      </c>
      <c r="X80" s="11" t="n"/>
      <c r="Y80" s="11" t="n"/>
      <c r="Z80" s="11" t="n"/>
      <c r="AA80" s="11" t="n"/>
      <c r="AB80" s="11" t="n"/>
      <c r="AC80" s="11" t="n"/>
      <c r="AD80" s="11" t="n"/>
      <c r="AE80" s="16">
        <f>IF(OR(AC80="",B80=""),"",AC80-B80)</f>
        <v/>
      </c>
      <c r="AF80" s="11" t="n"/>
    </row>
    <row r="81">
      <c r="A81" s="10" t="n">
        <v>80</v>
      </c>
      <c r="B81" s="11" t="n"/>
      <c r="C81" s="11" t="n"/>
      <c r="D81" s="11" t="n"/>
      <c r="E81" s="11" t="n"/>
      <c r="F81" s="11" t="n"/>
      <c r="G81" s="11" t="n"/>
      <c r="H81" s="11" t="n"/>
      <c r="I81" s="11" t="n"/>
      <c r="J81" s="11" t="n"/>
      <c r="K81" s="11" t="n"/>
      <c r="L81" s="11" t="n"/>
      <c r="M81" s="11" t="n"/>
      <c r="N81" s="11" t="n"/>
      <c r="O81" s="11" t="n"/>
      <c r="P81" s="12">
        <f>IF(OR(N81="",H81=""),"",IF(F81="Short",(H81-N81),(N81-H81))*K81*IF(E81="Option",100,1))</f>
        <v/>
      </c>
      <c r="Q81" s="12">
        <f>IF(P81="","",P81-O81)</f>
        <v/>
      </c>
      <c r="R81" s="13">
        <f>IF(Q81="","",IF(H81*K81=0,"",Q81/(H81*K81*IF(E81="Option",100,1))*100))</f>
        <v/>
      </c>
      <c r="S81" s="14">
        <f>IF(OR(Q81="",I81="",I81=H81),"",Q81/(ABS(H81-I81)*K81*IF(E81="Option",100,1)))</f>
        <v/>
      </c>
      <c r="T81" s="15">
        <f>IF(OR(J81="",I81="",I81=H81),"",ABS(J81-H81)/ABS(H81-I81))</f>
        <v/>
      </c>
      <c r="U81" s="16">
        <f>IF(Q81="","",IF(Q81&gt;0,"Win",IF(Q81&lt;0,"Loss","BE")))</f>
        <v/>
      </c>
      <c r="V81" s="16">
        <f>IF(OR(L81="",B81=""),"",L81-B81)</f>
        <v/>
      </c>
      <c r="W81" s="12">
        <f>IF(Q81="","",IF(W80="",Settings!$B$3+Q81,W80+Q81))</f>
        <v/>
      </c>
      <c r="X81" s="11" t="n"/>
      <c r="Y81" s="11" t="n"/>
      <c r="Z81" s="11" t="n"/>
      <c r="AA81" s="11" t="n"/>
      <c r="AB81" s="11" t="n"/>
      <c r="AC81" s="11" t="n"/>
      <c r="AD81" s="11" t="n"/>
      <c r="AE81" s="16">
        <f>IF(OR(AC81="",B81=""),"",AC81-B81)</f>
        <v/>
      </c>
      <c r="AF81" s="11" t="n"/>
    </row>
    <row r="82">
      <c r="A82" s="10" t="n">
        <v>81</v>
      </c>
      <c r="B82" s="11" t="n"/>
      <c r="C82" s="11" t="n"/>
      <c r="D82" s="11" t="n"/>
      <c r="E82" s="11" t="n"/>
      <c r="F82" s="11" t="n"/>
      <c r="G82" s="11" t="n"/>
      <c r="H82" s="11" t="n"/>
      <c r="I82" s="11" t="n"/>
      <c r="J82" s="11" t="n"/>
      <c r="K82" s="11" t="n"/>
      <c r="L82" s="11" t="n"/>
      <c r="M82" s="11" t="n"/>
      <c r="N82" s="11" t="n"/>
      <c r="O82" s="11" t="n"/>
      <c r="P82" s="12">
        <f>IF(OR(N82="",H82=""),"",IF(F82="Short",(H82-N82),(N82-H82))*K82*IF(E82="Option",100,1))</f>
        <v/>
      </c>
      <c r="Q82" s="12">
        <f>IF(P82="","",P82-O82)</f>
        <v/>
      </c>
      <c r="R82" s="13">
        <f>IF(Q82="","",IF(H82*K82=0,"",Q82/(H82*K82*IF(E82="Option",100,1))*100))</f>
        <v/>
      </c>
      <c r="S82" s="14">
        <f>IF(OR(Q82="",I82="",I82=H82),"",Q82/(ABS(H82-I82)*K82*IF(E82="Option",100,1)))</f>
        <v/>
      </c>
      <c r="T82" s="15">
        <f>IF(OR(J82="",I82="",I82=H82),"",ABS(J82-H82)/ABS(H82-I82))</f>
        <v/>
      </c>
      <c r="U82" s="16">
        <f>IF(Q82="","",IF(Q82&gt;0,"Win",IF(Q82&lt;0,"Loss","BE")))</f>
        <v/>
      </c>
      <c r="V82" s="16">
        <f>IF(OR(L82="",B82=""),"",L82-B82)</f>
        <v/>
      </c>
      <c r="W82" s="12">
        <f>IF(Q82="","",IF(W81="",Settings!$B$3+Q82,W81+Q82))</f>
        <v/>
      </c>
      <c r="X82" s="11" t="n"/>
      <c r="Y82" s="11" t="n"/>
      <c r="Z82" s="11" t="n"/>
      <c r="AA82" s="11" t="n"/>
      <c r="AB82" s="11" t="n"/>
      <c r="AC82" s="11" t="n"/>
      <c r="AD82" s="11" t="n"/>
      <c r="AE82" s="16">
        <f>IF(OR(AC82="",B82=""),"",AC82-B82)</f>
        <v/>
      </c>
      <c r="AF82" s="11" t="n"/>
    </row>
    <row r="83">
      <c r="A83" s="10" t="n">
        <v>82</v>
      </c>
      <c r="B83" s="11" t="n"/>
      <c r="C83" s="11" t="n"/>
      <c r="D83" s="11" t="n"/>
      <c r="E83" s="11" t="n"/>
      <c r="F83" s="11" t="n"/>
      <c r="G83" s="11" t="n"/>
      <c r="H83" s="11" t="n"/>
      <c r="I83" s="11" t="n"/>
      <c r="J83" s="11" t="n"/>
      <c r="K83" s="11" t="n"/>
      <c r="L83" s="11" t="n"/>
      <c r="M83" s="11" t="n"/>
      <c r="N83" s="11" t="n"/>
      <c r="O83" s="11" t="n"/>
      <c r="P83" s="12">
        <f>IF(OR(N83="",H83=""),"",IF(F83="Short",(H83-N83),(N83-H83))*K83*IF(E83="Option",100,1))</f>
        <v/>
      </c>
      <c r="Q83" s="12">
        <f>IF(P83="","",P83-O83)</f>
        <v/>
      </c>
      <c r="R83" s="13">
        <f>IF(Q83="","",IF(H83*K83=0,"",Q83/(H83*K83*IF(E83="Option",100,1))*100))</f>
        <v/>
      </c>
      <c r="S83" s="14">
        <f>IF(OR(Q83="",I83="",I83=H83),"",Q83/(ABS(H83-I83)*K83*IF(E83="Option",100,1)))</f>
        <v/>
      </c>
      <c r="T83" s="15">
        <f>IF(OR(J83="",I83="",I83=H83),"",ABS(J83-H83)/ABS(H83-I83))</f>
        <v/>
      </c>
      <c r="U83" s="16">
        <f>IF(Q83="","",IF(Q83&gt;0,"Win",IF(Q83&lt;0,"Loss","BE")))</f>
        <v/>
      </c>
      <c r="V83" s="16">
        <f>IF(OR(L83="",B83=""),"",L83-B83)</f>
        <v/>
      </c>
      <c r="W83" s="12">
        <f>IF(Q83="","",IF(W82="",Settings!$B$3+Q83,W82+Q83))</f>
        <v/>
      </c>
      <c r="X83" s="11" t="n"/>
      <c r="Y83" s="11" t="n"/>
      <c r="Z83" s="11" t="n"/>
      <c r="AA83" s="11" t="n"/>
      <c r="AB83" s="11" t="n"/>
      <c r="AC83" s="11" t="n"/>
      <c r="AD83" s="11" t="n"/>
      <c r="AE83" s="16">
        <f>IF(OR(AC83="",B83=""),"",AC83-B83)</f>
        <v/>
      </c>
      <c r="AF83" s="11" t="n"/>
    </row>
    <row r="84">
      <c r="A84" s="10" t="n">
        <v>83</v>
      </c>
      <c r="B84" s="11" t="n"/>
      <c r="C84" s="11" t="n"/>
      <c r="D84" s="11" t="n"/>
      <c r="E84" s="11" t="n"/>
      <c r="F84" s="11" t="n"/>
      <c r="G84" s="11" t="n"/>
      <c r="H84" s="11" t="n"/>
      <c r="I84" s="11" t="n"/>
      <c r="J84" s="11" t="n"/>
      <c r="K84" s="11" t="n"/>
      <c r="L84" s="11" t="n"/>
      <c r="M84" s="11" t="n"/>
      <c r="N84" s="11" t="n"/>
      <c r="O84" s="11" t="n"/>
      <c r="P84" s="12">
        <f>IF(OR(N84="",H84=""),"",IF(F84="Short",(H84-N84),(N84-H84))*K84*IF(E84="Option",100,1))</f>
        <v/>
      </c>
      <c r="Q84" s="12">
        <f>IF(P84="","",P84-O84)</f>
        <v/>
      </c>
      <c r="R84" s="13">
        <f>IF(Q84="","",IF(H84*K84=0,"",Q84/(H84*K84*IF(E84="Option",100,1))*100))</f>
        <v/>
      </c>
      <c r="S84" s="14">
        <f>IF(OR(Q84="",I84="",I84=H84),"",Q84/(ABS(H84-I84)*K84*IF(E84="Option",100,1)))</f>
        <v/>
      </c>
      <c r="T84" s="15">
        <f>IF(OR(J84="",I84="",I84=H84),"",ABS(J84-H84)/ABS(H84-I84))</f>
        <v/>
      </c>
      <c r="U84" s="16">
        <f>IF(Q84="","",IF(Q84&gt;0,"Win",IF(Q84&lt;0,"Loss","BE")))</f>
        <v/>
      </c>
      <c r="V84" s="16">
        <f>IF(OR(L84="",B84=""),"",L84-B84)</f>
        <v/>
      </c>
      <c r="W84" s="12">
        <f>IF(Q84="","",IF(W83="",Settings!$B$3+Q84,W83+Q84))</f>
        <v/>
      </c>
      <c r="X84" s="11" t="n"/>
      <c r="Y84" s="11" t="n"/>
      <c r="Z84" s="11" t="n"/>
      <c r="AA84" s="11" t="n"/>
      <c r="AB84" s="11" t="n"/>
      <c r="AC84" s="11" t="n"/>
      <c r="AD84" s="11" t="n"/>
      <c r="AE84" s="16">
        <f>IF(OR(AC84="",B84=""),"",AC84-B84)</f>
        <v/>
      </c>
      <c r="AF84" s="11" t="n"/>
    </row>
    <row r="85">
      <c r="A85" s="10" t="n">
        <v>84</v>
      </c>
      <c r="B85" s="11" t="n"/>
      <c r="C85" s="11" t="n"/>
      <c r="D85" s="11" t="n"/>
      <c r="E85" s="11" t="n"/>
      <c r="F85" s="11" t="n"/>
      <c r="G85" s="11" t="n"/>
      <c r="H85" s="11" t="n"/>
      <c r="I85" s="11" t="n"/>
      <c r="J85" s="11" t="n"/>
      <c r="K85" s="11" t="n"/>
      <c r="L85" s="11" t="n"/>
      <c r="M85" s="11" t="n"/>
      <c r="N85" s="11" t="n"/>
      <c r="O85" s="11" t="n"/>
      <c r="P85" s="12">
        <f>IF(OR(N85="",H85=""),"",IF(F85="Short",(H85-N85),(N85-H85))*K85*IF(E85="Option",100,1))</f>
        <v/>
      </c>
      <c r="Q85" s="12">
        <f>IF(P85="","",P85-O85)</f>
        <v/>
      </c>
      <c r="R85" s="13">
        <f>IF(Q85="","",IF(H85*K85=0,"",Q85/(H85*K85*IF(E85="Option",100,1))*100))</f>
        <v/>
      </c>
      <c r="S85" s="14">
        <f>IF(OR(Q85="",I85="",I85=H85),"",Q85/(ABS(H85-I85)*K85*IF(E85="Option",100,1)))</f>
        <v/>
      </c>
      <c r="T85" s="15">
        <f>IF(OR(J85="",I85="",I85=H85),"",ABS(J85-H85)/ABS(H85-I85))</f>
        <v/>
      </c>
      <c r="U85" s="16">
        <f>IF(Q85="","",IF(Q85&gt;0,"Win",IF(Q85&lt;0,"Loss","BE")))</f>
        <v/>
      </c>
      <c r="V85" s="16">
        <f>IF(OR(L85="",B85=""),"",L85-B85)</f>
        <v/>
      </c>
      <c r="W85" s="12">
        <f>IF(Q85="","",IF(W84="",Settings!$B$3+Q85,W84+Q85))</f>
        <v/>
      </c>
      <c r="X85" s="11" t="n"/>
      <c r="Y85" s="11" t="n"/>
      <c r="Z85" s="11" t="n"/>
      <c r="AA85" s="11" t="n"/>
      <c r="AB85" s="11" t="n"/>
      <c r="AC85" s="11" t="n"/>
      <c r="AD85" s="11" t="n"/>
      <c r="AE85" s="16">
        <f>IF(OR(AC85="",B85=""),"",AC85-B85)</f>
        <v/>
      </c>
      <c r="AF85" s="11" t="n"/>
    </row>
    <row r="86">
      <c r="A86" s="10" t="n">
        <v>85</v>
      </c>
      <c r="B86" s="11" t="n"/>
      <c r="C86" s="11" t="n"/>
      <c r="D86" s="11" t="n"/>
      <c r="E86" s="11" t="n"/>
      <c r="F86" s="11" t="n"/>
      <c r="G86" s="11" t="n"/>
      <c r="H86" s="11" t="n"/>
      <c r="I86" s="11" t="n"/>
      <c r="J86" s="11" t="n"/>
      <c r="K86" s="11" t="n"/>
      <c r="L86" s="11" t="n"/>
      <c r="M86" s="11" t="n"/>
      <c r="N86" s="11" t="n"/>
      <c r="O86" s="11" t="n"/>
      <c r="P86" s="12">
        <f>IF(OR(N86="",H86=""),"",IF(F86="Short",(H86-N86),(N86-H86))*K86*IF(E86="Option",100,1))</f>
        <v/>
      </c>
      <c r="Q86" s="12">
        <f>IF(P86="","",P86-O86)</f>
        <v/>
      </c>
      <c r="R86" s="13">
        <f>IF(Q86="","",IF(H86*K86=0,"",Q86/(H86*K86*IF(E86="Option",100,1))*100))</f>
        <v/>
      </c>
      <c r="S86" s="14">
        <f>IF(OR(Q86="",I86="",I86=H86),"",Q86/(ABS(H86-I86)*K86*IF(E86="Option",100,1)))</f>
        <v/>
      </c>
      <c r="T86" s="15">
        <f>IF(OR(J86="",I86="",I86=H86),"",ABS(J86-H86)/ABS(H86-I86))</f>
        <v/>
      </c>
      <c r="U86" s="16">
        <f>IF(Q86="","",IF(Q86&gt;0,"Win",IF(Q86&lt;0,"Loss","BE")))</f>
        <v/>
      </c>
      <c r="V86" s="16">
        <f>IF(OR(L86="",B86=""),"",L86-B86)</f>
        <v/>
      </c>
      <c r="W86" s="12">
        <f>IF(Q86="","",IF(W85="",Settings!$B$3+Q86,W85+Q86))</f>
        <v/>
      </c>
      <c r="X86" s="11" t="n"/>
      <c r="Y86" s="11" t="n"/>
      <c r="Z86" s="11" t="n"/>
      <c r="AA86" s="11" t="n"/>
      <c r="AB86" s="11" t="n"/>
      <c r="AC86" s="11" t="n"/>
      <c r="AD86" s="11" t="n"/>
      <c r="AE86" s="16">
        <f>IF(OR(AC86="",B86=""),"",AC86-B86)</f>
        <v/>
      </c>
      <c r="AF86" s="11" t="n"/>
    </row>
    <row r="87">
      <c r="A87" s="10" t="n">
        <v>86</v>
      </c>
      <c r="B87" s="11" t="n"/>
      <c r="C87" s="11" t="n"/>
      <c r="D87" s="11" t="n"/>
      <c r="E87" s="11" t="n"/>
      <c r="F87" s="11" t="n"/>
      <c r="G87" s="11" t="n"/>
      <c r="H87" s="11" t="n"/>
      <c r="I87" s="11" t="n"/>
      <c r="J87" s="11" t="n"/>
      <c r="K87" s="11" t="n"/>
      <c r="L87" s="11" t="n"/>
      <c r="M87" s="11" t="n"/>
      <c r="N87" s="11" t="n"/>
      <c r="O87" s="11" t="n"/>
      <c r="P87" s="12">
        <f>IF(OR(N87="",H87=""),"",IF(F87="Short",(H87-N87),(N87-H87))*K87*IF(E87="Option",100,1))</f>
        <v/>
      </c>
      <c r="Q87" s="12">
        <f>IF(P87="","",P87-O87)</f>
        <v/>
      </c>
      <c r="R87" s="13">
        <f>IF(Q87="","",IF(H87*K87=0,"",Q87/(H87*K87*IF(E87="Option",100,1))*100))</f>
        <v/>
      </c>
      <c r="S87" s="14">
        <f>IF(OR(Q87="",I87="",I87=H87),"",Q87/(ABS(H87-I87)*K87*IF(E87="Option",100,1)))</f>
        <v/>
      </c>
      <c r="T87" s="15">
        <f>IF(OR(J87="",I87="",I87=H87),"",ABS(J87-H87)/ABS(H87-I87))</f>
        <v/>
      </c>
      <c r="U87" s="16">
        <f>IF(Q87="","",IF(Q87&gt;0,"Win",IF(Q87&lt;0,"Loss","BE")))</f>
        <v/>
      </c>
      <c r="V87" s="16">
        <f>IF(OR(L87="",B87=""),"",L87-B87)</f>
        <v/>
      </c>
      <c r="W87" s="12">
        <f>IF(Q87="","",IF(W86="",Settings!$B$3+Q87,W86+Q87))</f>
        <v/>
      </c>
      <c r="X87" s="11" t="n"/>
      <c r="Y87" s="11" t="n"/>
      <c r="Z87" s="11" t="n"/>
      <c r="AA87" s="11" t="n"/>
      <c r="AB87" s="11" t="n"/>
      <c r="AC87" s="11" t="n"/>
      <c r="AD87" s="11" t="n"/>
      <c r="AE87" s="16">
        <f>IF(OR(AC87="",B87=""),"",AC87-B87)</f>
        <v/>
      </c>
      <c r="AF87" s="11" t="n"/>
    </row>
    <row r="88">
      <c r="A88" s="10" t="n">
        <v>87</v>
      </c>
      <c r="B88" s="11" t="n"/>
      <c r="C88" s="11" t="n"/>
      <c r="D88" s="11" t="n"/>
      <c r="E88" s="11" t="n"/>
      <c r="F88" s="11" t="n"/>
      <c r="G88" s="11" t="n"/>
      <c r="H88" s="11" t="n"/>
      <c r="I88" s="11" t="n"/>
      <c r="J88" s="11" t="n"/>
      <c r="K88" s="11" t="n"/>
      <c r="L88" s="11" t="n"/>
      <c r="M88" s="11" t="n"/>
      <c r="N88" s="11" t="n"/>
      <c r="O88" s="11" t="n"/>
      <c r="P88" s="12">
        <f>IF(OR(N88="",H88=""),"",IF(F88="Short",(H88-N88),(N88-H88))*K88*IF(E88="Option",100,1))</f>
        <v/>
      </c>
      <c r="Q88" s="12">
        <f>IF(P88="","",P88-O88)</f>
        <v/>
      </c>
      <c r="R88" s="13">
        <f>IF(Q88="","",IF(H88*K88=0,"",Q88/(H88*K88*IF(E88="Option",100,1))*100))</f>
        <v/>
      </c>
      <c r="S88" s="14">
        <f>IF(OR(Q88="",I88="",I88=H88),"",Q88/(ABS(H88-I88)*K88*IF(E88="Option",100,1)))</f>
        <v/>
      </c>
      <c r="T88" s="15">
        <f>IF(OR(J88="",I88="",I88=H88),"",ABS(J88-H88)/ABS(H88-I88))</f>
        <v/>
      </c>
      <c r="U88" s="16">
        <f>IF(Q88="","",IF(Q88&gt;0,"Win",IF(Q88&lt;0,"Loss","BE")))</f>
        <v/>
      </c>
      <c r="V88" s="16">
        <f>IF(OR(L88="",B88=""),"",L88-B88)</f>
        <v/>
      </c>
      <c r="W88" s="12">
        <f>IF(Q88="","",IF(W87="",Settings!$B$3+Q88,W87+Q88))</f>
        <v/>
      </c>
      <c r="X88" s="11" t="n"/>
      <c r="Y88" s="11" t="n"/>
      <c r="Z88" s="11" t="n"/>
      <c r="AA88" s="11" t="n"/>
      <c r="AB88" s="11" t="n"/>
      <c r="AC88" s="11" t="n"/>
      <c r="AD88" s="11" t="n"/>
      <c r="AE88" s="16">
        <f>IF(OR(AC88="",B88=""),"",AC88-B88)</f>
        <v/>
      </c>
      <c r="AF88" s="11" t="n"/>
    </row>
    <row r="89">
      <c r="A89" s="10" t="n">
        <v>88</v>
      </c>
      <c r="B89" s="11" t="n"/>
      <c r="C89" s="11" t="n"/>
      <c r="D89" s="11" t="n"/>
      <c r="E89" s="11" t="n"/>
      <c r="F89" s="11" t="n"/>
      <c r="G89" s="11" t="n"/>
      <c r="H89" s="11" t="n"/>
      <c r="I89" s="11" t="n"/>
      <c r="J89" s="11" t="n"/>
      <c r="K89" s="11" t="n"/>
      <c r="L89" s="11" t="n"/>
      <c r="M89" s="11" t="n"/>
      <c r="N89" s="11" t="n"/>
      <c r="O89" s="11" t="n"/>
      <c r="P89" s="12">
        <f>IF(OR(N89="",H89=""),"",IF(F89="Short",(H89-N89),(N89-H89))*K89*IF(E89="Option",100,1))</f>
        <v/>
      </c>
      <c r="Q89" s="12">
        <f>IF(P89="","",P89-O89)</f>
        <v/>
      </c>
      <c r="R89" s="13">
        <f>IF(Q89="","",IF(H89*K89=0,"",Q89/(H89*K89*IF(E89="Option",100,1))*100))</f>
        <v/>
      </c>
      <c r="S89" s="14">
        <f>IF(OR(Q89="",I89="",I89=H89),"",Q89/(ABS(H89-I89)*K89*IF(E89="Option",100,1)))</f>
        <v/>
      </c>
      <c r="T89" s="15">
        <f>IF(OR(J89="",I89="",I89=H89),"",ABS(J89-H89)/ABS(H89-I89))</f>
        <v/>
      </c>
      <c r="U89" s="16">
        <f>IF(Q89="","",IF(Q89&gt;0,"Win",IF(Q89&lt;0,"Loss","BE")))</f>
        <v/>
      </c>
      <c r="V89" s="16">
        <f>IF(OR(L89="",B89=""),"",L89-B89)</f>
        <v/>
      </c>
      <c r="W89" s="12">
        <f>IF(Q89="","",IF(W88="",Settings!$B$3+Q89,W88+Q89))</f>
        <v/>
      </c>
      <c r="X89" s="11" t="n"/>
      <c r="Y89" s="11" t="n"/>
      <c r="Z89" s="11" t="n"/>
      <c r="AA89" s="11" t="n"/>
      <c r="AB89" s="11" t="n"/>
      <c r="AC89" s="11" t="n"/>
      <c r="AD89" s="11" t="n"/>
      <c r="AE89" s="16">
        <f>IF(OR(AC89="",B89=""),"",AC89-B89)</f>
        <v/>
      </c>
      <c r="AF89" s="11" t="n"/>
    </row>
    <row r="90">
      <c r="A90" s="10" t="n">
        <v>89</v>
      </c>
      <c r="B90" s="11" t="n"/>
      <c r="C90" s="11" t="n"/>
      <c r="D90" s="11" t="n"/>
      <c r="E90" s="11" t="n"/>
      <c r="F90" s="11" t="n"/>
      <c r="G90" s="11" t="n"/>
      <c r="H90" s="11" t="n"/>
      <c r="I90" s="11" t="n"/>
      <c r="J90" s="11" t="n"/>
      <c r="K90" s="11" t="n"/>
      <c r="L90" s="11" t="n"/>
      <c r="M90" s="11" t="n"/>
      <c r="N90" s="11" t="n"/>
      <c r="O90" s="11" t="n"/>
      <c r="P90" s="12">
        <f>IF(OR(N90="",H90=""),"",IF(F90="Short",(H90-N90),(N90-H90))*K90*IF(E90="Option",100,1))</f>
        <v/>
      </c>
      <c r="Q90" s="12">
        <f>IF(P90="","",P90-O90)</f>
        <v/>
      </c>
      <c r="R90" s="13">
        <f>IF(Q90="","",IF(H90*K90=0,"",Q90/(H90*K90*IF(E90="Option",100,1))*100))</f>
        <v/>
      </c>
      <c r="S90" s="14">
        <f>IF(OR(Q90="",I90="",I90=H90),"",Q90/(ABS(H90-I90)*K90*IF(E90="Option",100,1)))</f>
        <v/>
      </c>
      <c r="T90" s="15">
        <f>IF(OR(J90="",I90="",I90=H90),"",ABS(J90-H90)/ABS(H90-I90))</f>
        <v/>
      </c>
      <c r="U90" s="16">
        <f>IF(Q90="","",IF(Q90&gt;0,"Win",IF(Q90&lt;0,"Loss","BE")))</f>
        <v/>
      </c>
      <c r="V90" s="16">
        <f>IF(OR(L90="",B90=""),"",L90-B90)</f>
        <v/>
      </c>
      <c r="W90" s="12">
        <f>IF(Q90="","",IF(W89="",Settings!$B$3+Q90,W89+Q90))</f>
        <v/>
      </c>
      <c r="X90" s="11" t="n"/>
      <c r="Y90" s="11" t="n"/>
      <c r="Z90" s="11" t="n"/>
      <c r="AA90" s="11" t="n"/>
      <c r="AB90" s="11" t="n"/>
      <c r="AC90" s="11" t="n"/>
      <c r="AD90" s="11" t="n"/>
      <c r="AE90" s="16">
        <f>IF(OR(AC90="",B90=""),"",AC90-B90)</f>
        <v/>
      </c>
      <c r="AF90" s="11" t="n"/>
    </row>
    <row r="91">
      <c r="A91" s="10" t="n">
        <v>90</v>
      </c>
      <c r="B91" s="11" t="n"/>
      <c r="C91" s="11" t="n"/>
      <c r="D91" s="11" t="n"/>
      <c r="E91" s="11" t="n"/>
      <c r="F91" s="11" t="n"/>
      <c r="G91" s="11" t="n"/>
      <c r="H91" s="11" t="n"/>
      <c r="I91" s="11" t="n"/>
      <c r="J91" s="11" t="n"/>
      <c r="K91" s="11" t="n"/>
      <c r="L91" s="11" t="n"/>
      <c r="M91" s="11" t="n"/>
      <c r="N91" s="11" t="n"/>
      <c r="O91" s="11" t="n"/>
      <c r="P91" s="12">
        <f>IF(OR(N91="",H91=""),"",IF(F91="Short",(H91-N91),(N91-H91))*K91*IF(E91="Option",100,1))</f>
        <v/>
      </c>
      <c r="Q91" s="12">
        <f>IF(P91="","",P91-O91)</f>
        <v/>
      </c>
      <c r="R91" s="13">
        <f>IF(Q91="","",IF(H91*K91=0,"",Q91/(H91*K91*IF(E91="Option",100,1))*100))</f>
        <v/>
      </c>
      <c r="S91" s="14">
        <f>IF(OR(Q91="",I91="",I91=H91),"",Q91/(ABS(H91-I91)*K91*IF(E91="Option",100,1)))</f>
        <v/>
      </c>
      <c r="T91" s="15">
        <f>IF(OR(J91="",I91="",I91=H91),"",ABS(J91-H91)/ABS(H91-I91))</f>
        <v/>
      </c>
      <c r="U91" s="16">
        <f>IF(Q91="","",IF(Q91&gt;0,"Win",IF(Q91&lt;0,"Loss","BE")))</f>
        <v/>
      </c>
      <c r="V91" s="16">
        <f>IF(OR(L91="",B91=""),"",L91-B91)</f>
        <v/>
      </c>
      <c r="W91" s="12">
        <f>IF(Q91="","",IF(W90="",Settings!$B$3+Q91,W90+Q91))</f>
        <v/>
      </c>
      <c r="X91" s="11" t="n"/>
      <c r="Y91" s="11" t="n"/>
      <c r="Z91" s="11" t="n"/>
      <c r="AA91" s="11" t="n"/>
      <c r="AB91" s="11" t="n"/>
      <c r="AC91" s="11" t="n"/>
      <c r="AD91" s="11" t="n"/>
      <c r="AE91" s="16">
        <f>IF(OR(AC91="",B91=""),"",AC91-B91)</f>
        <v/>
      </c>
      <c r="AF91" s="11" t="n"/>
    </row>
    <row r="92">
      <c r="A92" s="10" t="n">
        <v>91</v>
      </c>
      <c r="B92" s="11" t="n"/>
      <c r="C92" s="11" t="n"/>
      <c r="D92" s="11" t="n"/>
      <c r="E92" s="11" t="n"/>
      <c r="F92" s="11" t="n"/>
      <c r="G92" s="11" t="n"/>
      <c r="H92" s="11" t="n"/>
      <c r="I92" s="11" t="n"/>
      <c r="J92" s="11" t="n"/>
      <c r="K92" s="11" t="n"/>
      <c r="L92" s="11" t="n"/>
      <c r="M92" s="11" t="n"/>
      <c r="N92" s="11" t="n"/>
      <c r="O92" s="11" t="n"/>
      <c r="P92" s="12">
        <f>IF(OR(N92="",H92=""),"",IF(F92="Short",(H92-N92),(N92-H92))*K92*IF(E92="Option",100,1))</f>
        <v/>
      </c>
      <c r="Q92" s="12">
        <f>IF(P92="","",P92-O92)</f>
        <v/>
      </c>
      <c r="R92" s="13">
        <f>IF(Q92="","",IF(H92*K92=0,"",Q92/(H92*K92*IF(E92="Option",100,1))*100))</f>
        <v/>
      </c>
      <c r="S92" s="14">
        <f>IF(OR(Q92="",I92="",I92=H92),"",Q92/(ABS(H92-I92)*K92*IF(E92="Option",100,1)))</f>
        <v/>
      </c>
      <c r="T92" s="15">
        <f>IF(OR(J92="",I92="",I92=H92),"",ABS(J92-H92)/ABS(H92-I92))</f>
        <v/>
      </c>
      <c r="U92" s="16">
        <f>IF(Q92="","",IF(Q92&gt;0,"Win",IF(Q92&lt;0,"Loss","BE")))</f>
        <v/>
      </c>
      <c r="V92" s="16">
        <f>IF(OR(L92="",B92=""),"",L92-B92)</f>
        <v/>
      </c>
      <c r="W92" s="12">
        <f>IF(Q92="","",IF(W91="",Settings!$B$3+Q92,W91+Q92))</f>
        <v/>
      </c>
      <c r="X92" s="11" t="n"/>
      <c r="Y92" s="11" t="n"/>
      <c r="Z92" s="11" t="n"/>
      <c r="AA92" s="11" t="n"/>
      <c r="AB92" s="11" t="n"/>
      <c r="AC92" s="11" t="n"/>
      <c r="AD92" s="11" t="n"/>
      <c r="AE92" s="16">
        <f>IF(OR(AC92="",B92=""),"",AC92-B92)</f>
        <v/>
      </c>
      <c r="AF92" s="11" t="n"/>
    </row>
    <row r="93">
      <c r="A93" s="10" t="n">
        <v>92</v>
      </c>
      <c r="B93" s="11" t="n"/>
      <c r="C93" s="11" t="n"/>
      <c r="D93" s="11" t="n"/>
      <c r="E93" s="11" t="n"/>
      <c r="F93" s="11" t="n"/>
      <c r="G93" s="11" t="n"/>
      <c r="H93" s="11" t="n"/>
      <c r="I93" s="11" t="n"/>
      <c r="J93" s="11" t="n"/>
      <c r="K93" s="11" t="n"/>
      <c r="L93" s="11" t="n"/>
      <c r="M93" s="11" t="n"/>
      <c r="N93" s="11" t="n"/>
      <c r="O93" s="11" t="n"/>
      <c r="P93" s="12">
        <f>IF(OR(N93="",H93=""),"",IF(F93="Short",(H93-N93),(N93-H93))*K93*IF(E93="Option",100,1))</f>
        <v/>
      </c>
      <c r="Q93" s="12">
        <f>IF(P93="","",P93-O93)</f>
        <v/>
      </c>
      <c r="R93" s="13">
        <f>IF(Q93="","",IF(H93*K93=0,"",Q93/(H93*K93*IF(E93="Option",100,1))*100))</f>
        <v/>
      </c>
      <c r="S93" s="14">
        <f>IF(OR(Q93="",I93="",I93=H93),"",Q93/(ABS(H93-I93)*K93*IF(E93="Option",100,1)))</f>
        <v/>
      </c>
      <c r="T93" s="15">
        <f>IF(OR(J93="",I93="",I93=H93),"",ABS(J93-H93)/ABS(H93-I93))</f>
        <v/>
      </c>
      <c r="U93" s="16">
        <f>IF(Q93="","",IF(Q93&gt;0,"Win",IF(Q93&lt;0,"Loss","BE")))</f>
        <v/>
      </c>
      <c r="V93" s="16">
        <f>IF(OR(L93="",B93=""),"",L93-B93)</f>
        <v/>
      </c>
      <c r="W93" s="12">
        <f>IF(Q93="","",IF(W92="",Settings!$B$3+Q93,W92+Q93))</f>
        <v/>
      </c>
      <c r="X93" s="11" t="n"/>
      <c r="Y93" s="11" t="n"/>
      <c r="Z93" s="11" t="n"/>
      <c r="AA93" s="11" t="n"/>
      <c r="AB93" s="11" t="n"/>
      <c r="AC93" s="11" t="n"/>
      <c r="AD93" s="11" t="n"/>
      <c r="AE93" s="16">
        <f>IF(OR(AC93="",B93=""),"",AC93-B93)</f>
        <v/>
      </c>
      <c r="AF93" s="11" t="n"/>
    </row>
    <row r="94">
      <c r="A94" s="10" t="n">
        <v>93</v>
      </c>
      <c r="B94" s="11" t="n"/>
      <c r="C94" s="11" t="n"/>
      <c r="D94" s="11" t="n"/>
      <c r="E94" s="11" t="n"/>
      <c r="F94" s="11" t="n"/>
      <c r="G94" s="11" t="n"/>
      <c r="H94" s="11" t="n"/>
      <c r="I94" s="11" t="n"/>
      <c r="J94" s="11" t="n"/>
      <c r="K94" s="11" t="n"/>
      <c r="L94" s="11" t="n"/>
      <c r="M94" s="11" t="n"/>
      <c r="N94" s="11" t="n"/>
      <c r="O94" s="11" t="n"/>
      <c r="P94" s="12">
        <f>IF(OR(N94="",H94=""),"",IF(F94="Short",(H94-N94),(N94-H94))*K94*IF(E94="Option",100,1))</f>
        <v/>
      </c>
      <c r="Q94" s="12">
        <f>IF(P94="","",P94-O94)</f>
        <v/>
      </c>
      <c r="R94" s="13">
        <f>IF(Q94="","",IF(H94*K94=0,"",Q94/(H94*K94*IF(E94="Option",100,1))*100))</f>
        <v/>
      </c>
      <c r="S94" s="14">
        <f>IF(OR(Q94="",I94="",I94=H94),"",Q94/(ABS(H94-I94)*K94*IF(E94="Option",100,1)))</f>
        <v/>
      </c>
      <c r="T94" s="15">
        <f>IF(OR(J94="",I94="",I94=H94),"",ABS(J94-H94)/ABS(H94-I94))</f>
        <v/>
      </c>
      <c r="U94" s="16">
        <f>IF(Q94="","",IF(Q94&gt;0,"Win",IF(Q94&lt;0,"Loss","BE")))</f>
        <v/>
      </c>
      <c r="V94" s="16">
        <f>IF(OR(L94="",B94=""),"",L94-B94)</f>
        <v/>
      </c>
      <c r="W94" s="12">
        <f>IF(Q94="","",IF(W93="",Settings!$B$3+Q94,W93+Q94))</f>
        <v/>
      </c>
      <c r="X94" s="11" t="n"/>
      <c r="Y94" s="11" t="n"/>
      <c r="Z94" s="11" t="n"/>
      <c r="AA94" s="11" t="n"/>
      <c r="AB94" s="11" t="n"/>
      <c r="AC94" s="11" t="n"/>
      <c r="AD94" s="11" t="n"/>
      <c r="AE94" s="16">
        <f>IF(OR(AC94="",B94=""),"",AC94-B94)</f>
        <v/>
      </c>
      <c r="AF94" s="11" t="n"/>
    </row>
    <row r="95">
      <c r="A95" s="10" t="n">
        <v>94</v>
      </c>
      <c r="B95" s="11" t="n"/>
      <c r="C95" s="11" t="n"/>
      <c r="D95" s="11" t="n"/>
      <c r="E95" s="11" t="n"/>
      <c r="F95" s="11" t="n"/>
      <c r="G95" s="11" t="n"/>
      <c r="H95" s="11" t="n"/>
      <c r="I95" s="11" t="n"/>
      <c r="J95" s="11" t="n"/>
      <c r="K95" s="11" t="n"/>
      <c r="L95" s="11" t="n"/>
      <c r="M95" s="11" t="n"/>
      <c r="N95" s="11" t="n"/>
      <c r="O95" s="11" t="n"/>
      <c r="P95" s="12">
        <f>IF(OR(N95="",H95=""),"",IF(F95="Short",(H95-N95),(N95-H95))*K95*IF(E95="Option",100,1))</f>
        <v/>
      </c>
      <c r="Q95" s="12">
        <f>IF(P95="","",P95-O95)</f>
        <v/>
      </c>
      <c r="R95" s="13">
        <f>IF(Q95="","",IF(H95*K95=0,"",Q95/(H95*K95*IF(E95="Option",100,1))*100))</f>
        <v/>
      </c>
      <c r="S95" s="14">
        <f>IF(OR(Q95="",I95="",I95=H95),"",Q95/(ABS(H95-I95)*K95*IF(E95="Option",100,1)))</f>
        <v/>
      </c>
      <c r="T95" s="15">
        <f>IF(OR(J95="",I95="",I95=H95),"",ABS(J95-H95)/ABS(H95-I95))</f>
        <v/>
      </c>
      <c r="U95" s="16">
        <f>IF(Q95="","",IF(Q95&gt;0,"Win",IF(Q95&lt;0,"Loss","BE")))</f>
        <v/>
      </c>
      <c r="V95" s="16">
        <f>IF(OR(L95="",B95=""),"",L95-B95)</f>
        <v/>
      </c>
      <c r="W95" s="12">
        <f>IF(Q95="","",IF(W94="",Settings!$B$3+Q95,W94+Q95))</f>
        <v/>
      </c>
      <c r="X95" s="11" t="n"/>
      <c r="Y95" s="11" t="n"/>
      <c r="Z95" s="11" t="n"/>
      <c r="AA95" s="11" t="n"/>
      <c r="AB95" s="11" t="n"/>
      <c r="AC95" s="11" t="n"/>
      <c r="AD95" s="11" t="n"/>
      <c r="AE95" s="16">
        <f>IF(OR(AC95="",B95=""),"",AC95-B95)</f>
        <v/>
      </c>
      <c r="AF95" s="11" t="n"/>
    </row>
    <row r="96">
      <c r="A96" s="10" t="n">
        <v>95</v>
      </c>
      <c r="B96" s="11" t="n"/>
      <c r="C96" s="11" t="n"/>
      <c r="D96" s="11" t="n"/>
      <c r="E96" s="11" t="n"/>
      <c r="F96" s="11" t="n"/>
      <c r="G96" s="11" t="n"/>
      <c r="H96" s="11" t="n"/>
      <c r="I96" s="11" t="n"/>
      <c r="J96" s="11" t="n"/>
      <c r="K96" s="11" t="n"/>
      <c r="L96" s="11" t="n"/>
      <c r="M96" s="11" t="n"/>
      <c r="N96" s="11" t="n"/>
      <c r="O96" s="11" t="n"/>
      <c r="P96" s="12">
        <f>IF(OR(N96="",H96=""),"",IF(F96="Short",(H96-N96),(N96-H96))*K96*IF(E96="Option",100,1))</f>
        <v/>
      </c>
      <c r="Q96" s="12">
        <f>IF(P96="","",P96-O96)</f>
        <v/>
      </c>
      <c r="R96" s="13">
        <f>IF(Q96="","",IF(H96*K96=0,"",Q96/(H96*K96*IF(E96="Option",100,1))*100))</f>
        <v/>
      </c>
      <c r="S96" s="14">
        <f>IF(OR(Q96="",I96="",I96=H96),"",Q96/(ABS(H96-I96)*K96*IF(E96="Option",100,1)))</f>
        <v/>
      </c>
      <c r="T96" s="15">
        <f>IF(OR(J96="",I96="",I96=H96),"",ABS(J96-H96)/ABS(H96-I96))</f>
        <v/>
      </c>
      <c r="U96" s="16">
        <f>IF(Q96="","",IF(Q96&gt;0,"Win",IF(Q96&lt;0,"Loss","BE")))</f>
        <v/>
      </c>
      <c r="V96" s="16">
        <f>IF(OR(L96="",B96=""),"",L96-B96)</f>
        <v/>
      </c>
      <c r="W96" s="12">
        <f>IF(Q96="","",IF(W95="",Settings!$B$3+Q96,W95+Q96))</f>
        <v/>
      </c>
      <c r="X96" s="11" t="n"/>
      <c r="Y96" s="11" t="n"/>
      <c r="Z96" s="11" t="n"/>
      <c r="AA96" s="11" t="n"/>
      <c r="AB96" s="11" t="n"/>
      <c r="AC96" s="11" t="n"/>
      <c r="AD96" s="11" t="n"/>
      <c r="AE96" s="16">
        <f>IF(OR(AC96="",B96=""),"",AC96-B96)</f>
        <v/>
      </c>
      <c r="AF96" s="11" t="n"/>
    </row>
    <row r="97">
      <c r="A97" s="10" t="n">
        <v>96</v>
      </c>
      <c r="B97" s="11" t="n"/>
      <c r="C97" s="11" t="n"/>
      <c r="D97" s="11" t="n"/>
      <c r="E97" s="11" t="n"/>
      <c r="F97" s="11" t="n"/>
      <c r="G97" s="11" t="n"/>
      <c r="H97" s="11" t="n"/>
      <c r="I97" s="11" t="n"/>
      <c r="J97" s="11" t="n"/>
      <c r="K97" s="11" t="n"/>
      <c r="L97" s="11" t="n"/>
      <c r="M97" s="11" t="n"/>
      <c r="N97" s="11" t="n"/>
      <c r="O97" s="11" t="n"/>
      <c r="P97" s="12">
        <f>IF(OR(N97="",H97=""),"",IF(F97="Short",(H97-N97),(N97-H97))*K97*IF(E97="Option",100,1))</f>
        <v/>
      </c>
      <c r="Q97" s="12">
        <f>IF(P97="","",P97-O97)</f>
        <v/>
      </c>
      <c r="R97" s="13">
        <f>IF(Q97="","",IF(H97*K97=0,"",Q97/(H97*K97*IF(E97="Option",100,1))*100))</f>
        <v/>
      </c>
      <c r="S97" s="14">
        <f>IF(OR(Q97="",I97="",I97=H97),"",Q97/(ABS(H97-I97)*K97*IF(E97="Option",100,1)))</f>
        <v/>
      </c>
      <c r="T97" s="15">
        <f>IF(OR(J97="",I97="",I97=H97),"",ABS(J97-H97)/ABS(H97-I97))</f>
        <v/>
      </c>
      <c r="U97" s="16">
        <f>IF(Q97="","",IF(Q97&gt;0,"Win",IF(Q97&lt;0,"Loss","BE")))</f>
        <v/>
      </c>
      <c r="V97" s="16">
        <f>IF(OR(L97="",B97=""),"",L97-B97)</f>
        <v/>
      </c>
      <c r="W97" s="12">
        <f>IF(Q97="","",IF(W96="",Settings!$B$3+Q97,W96+Q97))</f>
        <v/>
      </c>
      <c r="X97" s="11" t="n"/>
      <c r="Y97" s="11" t="n"/>
      <c r="Z97" s="11" t="n"/>
      <c r="AA97" s="11" t="n"/>
      <c r="AB97" s="11" t="n"/>
      <c r="AC97" s="11" t="n"/>
      <c r="AD97" s="11" t="n"/>
      <c r="AE97" s="16">
        <f>IF(OR(AC97="",B97=""),"",AC97-B97)</f>
        <v/>
      </c>
      <c r="AF97" s="11" t="n"/>
    </row>
    <row r="98">
      <c r="A98" s="10" t="n">
        <v>97</v>
      </c>
      <c r="B98" s="11" t="n"/>
      <c r="C98" s="11" t="n"/>
      <c r="D98" s="11" t="n"/>
      <c r="E98" s="11" t="n"/>
      <c r="F98" s="11" t="n"/>
      <c r="G98" s="11" t="n"/>
      <c r="H98" s="11" t="n"/>
      <c r="I98" s="11" t="n"/>
      <c r="J98" s="11" t="n"/>
      <c r="K98" s="11" t="n"/>
      <c r="L98" s="11" t="n"/>
      <c r="M98" s="11" t="n"/>
      <c r="N98" s="11" t="n"/>
      <c r="O98" s="11" t="n"/>
      <c r="P98" s="12">
        <f>IF(OR(N98="",H98=""),"",IF(F98="Short",(H98-N98),(N98-H98))*K98*IF(E98="Option",100,1))</f>
        <v/>
      </c>
      <c r="Q98" s="12">
        <f>IF(P98="","",P98-O98)</f>
        <v/>
      </c>
      <c r="R98" s="13">
        <f>IF(Q98="","",IF(H98*K98=0,"",Q98/(H98*K98*IF(E98="Option",100,1))*100))</f>
        <v/>
      </c>
      <c r="S98" s="14">
        <f>IF(OR(Q98="",I98="",I98=H98),"",Q98/(ABS(H98-I98)*K98*IF(E98="Option",100,1)))</f>
        <v/>
      </c>
      <c r="T98" s="15">
        <f>IF(OR(J98="",I98="",I98=H98),"",ABS(J98-H98)/ABS(H98-I98))</f>
        <v/>
      </c>
      <c r="U98" s="16">
        <f>IF(Q98="","",IF(Q98&gt;0,"Win",IF(Q98&lt;0,"Loss","BE")))</f>
        <v/>
      </c>
      <c r="V98" s="16">
        <f>IF(OR(L98="",B98=""),"",L98-B98)</f>
        <v/>
      </c>
      <c r="W98" s="12">
        <f>IF(Q98="","",IF(W97="",Settings!$B$3+Q98,W97+Q98))</f>
        <v/>
      </c>
      <c r="X98" s="11" t="n"/>
      <c r="Y98" s="11" t="n"/>
      <c r="Z98" s="11" t="n"/>
      <c r="AA98" s="11" t="n"/>
      <c r="AB98" s="11" t="n"/>
      <c r="AC98" s="11" t="n"/>
      <c r="AD98" s="11" t="n"/>
      <c r="AE98" s="16">
        <f>IF(OR(AC98="",B98=""),"",AC98-B98)</f>
        <v/>
      </c>
      <c r="AF98" s="11" t="n"/>
    </row>
    <row r="99">
      <c r="A99" s="10" t="n">
        <v>98</v>
      </c>
      <c r="B99" s="11" t="n"/>
      <c r="C99" s="11" t="n"/>
      <c r="D99" s="11" t="n"/>
      <c r="E99" s="11" t="n"/>
      <c r="F99" s="11" t="n"/>
      <c r="G99" s="11" t="n"/>
      <c r="H99" s="11" t="n"/>
      <c r="I99" s="11" t="n"/>
      <c r="J99" s="11" t="n"/>
      <c r="K99" s="11" t="n"/>
      <c r="L99" s="11" t="n"/>
      <c r="M99" s="11" t="n"/>
      <c r="N99" s="11" t="n"/>
      <c r="O99" s="11" t="n"/>
      <c r="P99" s="12">
        <f>IF(OR(N99="",H99=""),"",IF(F99="Short",(H99-N99),(N99-H99))*K99*IF(E99="Option",100,1))</f>
        <v/>
      </c>
      <c r="Q99" s="12">
        <f>IF(P99="","",P99-O99)</f>
        <v/>
      </c>
      <c r="R99" s="13">
        <f>IF(Q99="","",IF(H99*K99=0,"",Q99/(H99*K99*IF(E99="Option",100,1))*100))</f>
        <v/>
      </c>
      <c r="S99" s="14">
        <f>IF(OR(Q99="",I99="",I99=H99),"",Q99/(ABS(H99-I99)*K99*IF(E99="Option",100,1)))</f>
        <v/>
      </c>
      <c r="T99" s="15">
        <f>IF(OR(J99="",I99="",I99=H99),"",ABS(J99-H99)/ABS(H99-I99))</f>
        <v/>
      </c>
      <c r="U99" s="16">
        <f>IF(Q99="","",IF(Q99&gt;0,"Win",IF(Q99&lt;0,"Loss","BE")))</f>
        <v/>
      </c>
      <c r="V99" s="16">
        <f>IF(OR(L99="",B99=""),"",L99-B99)</f>
        <v/>
      </c>
      <c r="W99" s="12">
        <f>IF(Q99="","",IF(W98="",Settings!$B$3+Q99,W98+Q99))</f>
        <v/>
      </c>
      <c r="X99" s="11" t="n"/>
      <c r="Y99" s="11" t="n"/>
      <c r="Z99" s="11" t="n"/>
      <c r="AA99" s="11" t="n"/>
      <c r="AB99" s="11" t="n"/>
      <c r="AC99" s="11" t="n"/>
      <c r="AD99" s="11" t="n"/>
      <c r="AE99" s="16">
        <f>IF(OR(AC99="",B99=""),"",AC99-B99)</f>
        <v/>
      </c>
      <c r="AF99" s="11" t="n"/>
    </row>
    <row r="100">
      <c r="A100" s="10" t="n">
        <v>99</v>
      </c>
      <c r="B100" s="11" t="n"/>
      <c r="C100" s="11" t="n"/>
      <c r="D100" s="11" t="n"/>
      <c r="E100" s="11" t="n"/>
      <c r="F100" s="11" t="n"/>
      <c r="G100" s="11" t="n"/>
      <c r="H100" s="11" t="n"/>
      <c r="I100" s="11" t="n"/>
      <c r="J100" s="11" t="n"/>
      <c r="K100" s="11" t="n"/>
      <c r="L100" s="11" t="n"/>
      <c r="M100" s="11" t="n"/>
      <c r="N100" s="11" t="n"/>
      <c r="O100" s="11" t="n"/>
      <c r="P100" s="12">
        <f>IF(OR(N100="",H100=""),"",IF(F100="Short",(H100-N100),(N100-H100))*K100*IF(E100="Option",100,1))</f>
        <v/>
      </c>
      <c r="Q100" s="12">
        <f>IF(P100="","",P100-O100)</f>
        <v/>
      </c>
      <c r="R100" s="13">
        <f>IF(Q100="","",IF(H100*K100=0,"",Q100/(H100*K100*IF(E100="Option",100,1))*100))</f>
        <v/>
      </c>
      <c r="S100" s="14">
        <f>IF(OR(Q100="",I100="",I100=H100),"",Q100/(ABS(H100-I100)*K100*IF(E100="Option",100,1)))</f>
        <v/>
      </c>
      <c r="T100" s="15">
        <f>IF(OR(J100="",I100="",I100=H100),"",ABS(J100-H100)/ABS(H100-I100))</f>
        <v/>
      </c>
      <c r="U100" s="16">
        <f>IF(Q100="","",IF(Q100&gt;0,"Win",IF(Q100&lt;0,"Loss","BE")))</f>
        <v/>
      </c>
      <c r="V100" s="16">
        <f>IF(OR(L100="",B100=""),"",L100-B100)</f>
        <v/>
      </c>
      <c r="W100" s="12">
        <f>IF(Q100="","",IF(W99="",Settings!$B$3+Q100,W99+Q100))</f>
        <v/>
      </c>
      <c r="X100" s="11" t="n"/>
      <c r="Y100" s="11" t="n"/>
      <c r="Z100" s="11" t="n"/>
      <c r="AA100" s="11" t="n"/>
      <c r="AB100" s="11" t="n"/>
      <c r="AC100" s="11" t="n"/>
      <c r="AD100" s="11" t="n"/>
      <c r="AE100" s="16">
        <f>IF(OR(AC100="",B100=""),"",AC100-B100)</f>
        <v/>
      </c>
      <c r="AF100" s="11" t="n"/>
    </row>
    <row r="101">
      <c r="A101" s="10" t="n">
        <v>100</v>
      </c>
      <c r="B101" s="11" t="n"/>
      <c r="C101" s="11" t="n"/>
      <c r="D101" s="11" t="n"/>
      <c r="E101" s="11" t="n"/>
      <c r="F101" s="11" t="n"/>
      <c r="G101" s="11" t="n"/>
      <c r="H101" s="11" t="n"/>
      <c r="I101" s="11" t="n"/>
      <c r="J101" s="11" t="n"/>
      <c r="K101" s="11" t="n"/>
      <c r="L101" s="11" t="n"/>
      <c r="M101" s="11" t="n"/>
      <c r="N101" s="11" t="n"/>
      <c r="O101" s="11" t="n"/>
      <c r="P101" s="12">
        <f>IF(OR(N101="",H101=""),"",IF(F101="Short",(H101-N101),(N101-H101))*K101*IF(E101="Option",100,1))</f>
        <v/>
      </c>
      <c r="Q101" s="12">
        <f>IF(P101="","",P101-O101)</f>
        <v/>
      </c>
      <c r="R101" s="13">
        <f>IF(Q101="","",IF(H101*K101=0,"",Q101/(H101*K101*IF(E101="Option",100,1))*100))</f>
        <v/>
      </c>
      <c r="S101" s="14">
        <f>IF(OR(Q101="",I101="",I101=H101),"",Q101/(ABS(H101-I101)*K101*IF(E101="Option",100,1)))</f>
        <v/>
      </c>
      <c r="T101" s="15">
        <f>IF(OR(J101="",I101="",I101=H101),"",ABS(J101-H101)/ABS(H101-I101))</f>
        <v/>
      </c>
      <c r="U101" s="16">
        <f>IF(Q101="","",IF(Q101&gt;0,"Win",IF(Q101&lt;0,"Loss","BE")))</f>
        <v/>
      </c>
      <c r="V101" s="16">
        <f>IF(OR(L101="",B101=""),"",L101-B101)</f>
        <v/>
      </c>
      <c r="W101" s="12">
        <f>IF(Q101="","",IF(W100="",Settings!$B$3+Q101,W100+Q101))</f>
        <v/>
      </c>
      <c r="X101" s="11" t="n"/>
      <c r="Y101" s="11" t="n"/>
      <c r="Z101" s="11" t="n"/>
      <c r="AA101" s="11" t="n"/>
      <c r="AB101" s="11" t="n"/>
      <c r="AC101" s="11" t="n"/>
      <c r="AD101" s="11" t="n"/>
      <c r="AE101" s="16">
        <f>IF(OR(AC101="",B101=""),"",AC101-B101)</f>
        <v/>
      </c>
      <c r="AF101" s="11" t="n"/>
    </row>
    <row r="102">
      <c r="A102" s="10" t="n">
        <v>101</v>
      </c>
      <c r="B102" s="11" t="n"/>
      <c r="C102" s="11" t="n"/>
      <c r="D102" s="11" t="n"/>
      <c r="E102" s="11" t="n"/>
      <c r="F102" s="11" t="n"/>
      <c r="G102" s="11" t="n"/>
      <c r="H102" s="11" t="n"/>
      <c r="I102" s="11" t="n"/>
      <c r="J102" s="11" t="n"/>
      <c r="K102" s="11" t="n"/>
      <c r="L102" s="11" t="n"/>
      <c r="M102" s="11" t="n"/>
      <c r="N102" s="11" t="n"/>
      <c r="O102" s="11" t="n"/>
      <c r="P102" s="12">
        <f>IF(OR(N102="",H102=""),"",IF(F102="Short",(H102-N102),(N102-H102))*K102*IF(E102="Option",100,1))</f>
        <v/>
      </c>
      <c r="Q102" s="12">
        <f>IF(P102="","",P102-O102)</f>
        <v/>
      </c>
      <c r="R102" s="13">
        <f>IF(Q102="","",IF(H102*K102=0,"",Q102/(H102*K102*IF(E102="Option",100,1))*100))</f>
        <v/>
      </c>
      <c r="S102" s="14">
        <f>IF(OR(Q102="",I102="",I102=H102),"",Q102/(ABS(H102-I102)*K102*IF(E102="Option",100,1)))</f>
        <v/>
      </c>
      <c r="T102" s="15">
        <f>IF(OR(J102="",I102="",I102=H102),"",ABS(J102-H102)/ABS(H102-I102))</f>
        <v/>
      </c>
      <c r="U102" s="16">
        <f>IF(Q102="","",IF(Q102&gt;0,"Win",IF(Q102&lt;0,"Loss","BE")))</f>
        <v/>
      </c>
      <c r="V102" s="16">
        <f>IF(OR(L102="",B102=""),"",L102-B102)</f>
        <v/>
      </c>
      <c r="W102" s="12">
        <f>IF(Q102="","",IF(W101="",Settings!$B$3+Q102,W101+Q102))</f>
        <v/>
      </c>
      <c r="X102" s="11" t="n"/>
      <c r="Y102" s="11" t="n"/>
      <c r="Z102" s="11" t="n"/>
      <c r="AA102" s="11" t="n"/>
      <c r="AB102" s="11" t="n"/>
      <c r="AC102" s="11" t="n"/>
      <c r="AD102" s="11" t="n"/>
      <c r="AE102" s="16">
        <f>IF(OR(AC102="",B102=""),"",AC102-B102)</f>
        <v/>
      </c>
      <c r="AF102" s="11" t="n"/>
    </row>
    <row r="103">
      <c r="A103" s="10" t="n">
        <v>102</v>
      </c>
      <c r="B103" s="11" t="n"/>
      <c r="C103" s="11" t="n"/>
      <c r="D103" s="11" t="n"/>
      <c r="E103" s="11" t="n"/>
      <c r="F103" s="11" t="n"/>
      <c r="G103" s="11" t="n"/>
      <c r="H103" s="11" t="n"/>
      <c r="I103" s="11" t="n"/>
      <c r="J103" s="11" t="n"/>
      <c r="K103" s="11" t="n"/>
      <c r="L103" s="11" t="n"/>
      <c r="M103" s="11" t="n"/>
      <c r="N103" s="11" t="n"/>
      <c r="O103" s="11" t="n"/>
      <c r="P103" s="12">
        <f>IF(OR(N103="",H103=""),"",IF(F103="Short",(H103-N103),(N103-H103))*K103*IF(E103="Option",100,1))</f>
        <v/>
      </c>
      <c r="Q103" s="12">
        <f>IF(P103="","",P103-O103)</f>
        <v/>
      </c>
      <c r="R103" s="13">
        <f>IF(Q103="","",IF(H103*K103=0,"",Q103/(H103*K103*IF(E103="Option",100,1))*100))</f>
        <v/>
      </c>
      <c r="S103" s="14">
        <f>IF(OR(Q103="",I103="",I103=H103),"",Q103/(ABS(H103-I103)*K103*IF(E103="Option",100,1)))</f>
        <v/>
      </c>
      <c r="T103" s="15">
        <f>IF(OR(J103="",I103="",I103=H103),"",ABS(J103-H103)/ABS(H103-I103))</f>
        <v/>
      </c>
      <c r="U103" s="16">
        <f>IF(Q103="","",IF(Q103&gt;0,"Win",IF(Q103&lt;0,"Loss","BE")))</f>
        <v/>
      </c>
      <c r="V103" s="16">
        <f>IF(OR(L103="",B103=""),"",L103-B103)</f>
        <v/>
      </c>
      <c r="W103" s="12">
        <f>IF(Q103="","",IF(W102="",Settings!$B$3+Q103,W102+Q103))</f>
        <v/>
      </c>
      <c r="X103" s="11" t="n"/>
      <c r="Y103" s="11" t="n"/>
      <c r="Z103" s="11" t="n"/>
      <c r="AA103" s="11" t="n"/>
      <c r="AB103" s="11" t="n"/>
      <c r="AC103" s="11" t="n"/>
      <c r="AD103" s="11" t="n"/>
      <c r="AE103" s="16">
        <f>IF(OR(AC103="",B103=""),"",AC103-B103)</f>
        <v/>
      </c>
      <c r="AF103" s="11" t="n"/>
    </row>
    <row r="104">
      <c r="A104" s="10" t="n">
        <v>103</v>
      </c>
      <c r="B104" s="11" t="n"/>
      <c r="C104" s="11" t="n"/>
      <c r="D104" s="11" t="n"/>
      <c r="E104" s="11" t="n"/>
      <c r="F104" s="11" t="n"/>
      <c r="G104" s="11" t="n"/>
      <c r="H104" s="11" t="n"/>
      <c r="I104" s="11" t="n"/>
      <c r="J104" s="11" t="n"/>
      <c r="K104" s="11" t="n"/>
      <c r="L104" s="11" t="n"/>
      <c r="M104" s="11" t="n"/>
      <c r="N104" s="11" t="n"/>
      <c r="O104" s="11" t="n"/>
      <c r="P104" s="12">
        <f>IF(OR(N104="",H104=""),"",IF(F104="Short",(H104-N104),(N104-H104))*K104*IF(E104="Option",100,1))</f>
        <v/>
      </c>
      <c r="Q104" s="12">
        <f>IF(P104="","",P104-O104)</f>
        <v/>
      </c>
      <c r="R104" s="13">
        <f>IF(Q104="","",IF(H104*K104=0,"",Q104/(H104*K104*IF(E104="Option",100,1))*100))</f>
        <v/>
      </c>
      <c r="S104" s="14">
        <f>IF(OR(Q104="",I104="",I104=H104),"",Q104/(ABS(H104-I104)*K104*IF(E104="Option",100,1)))</f>
        <v/>
      </c>
      <c r="T104" s="15">
        <f>IF(OR(J104="",I104="",I104=H104),"",ABS(J104-H104)/ABS(H104-I104))</f>
        <v/>
      </c>
      <c r="U104" s="16">
        <f>IF(Q104="","",IF(Q104&gt;0,"Win",IF(Q104&lt;0,"Loss","BE")))</f>
        <v/>
      </c>
      <c r="V104" s="16">
        <f>IF(OR(L104="",B104=""),"",L104-B104)</f>
        <v/>
      </c>
      <c r="W104" s="12">
        <f>IF(Q104="","",IF(W103="",Settings!$B$3+Q104,W103+Q104))</f>
        <v/>
      </c>
      <c r="X104" s="11" t="n"/>
      <c r="Y104" s="11" t="n"/>
      <c r="Z104" s="11" t="n"/>
      <c r="AA104" s="11" t="n"/>
      <c r="AB104" s="11" t="n"/>
      <c r="AC104" s="11" t="n"/>
      <c r="AD104" s="11" t="n"/>
      <c r="AE104" s="16">
        <f>IF(OR(AC104="",B104=""),"",AC104-B104)</f>
        <v/>
      </c>
      <c r="AF104" s="11" t="n"/>
    </row>
    <row r="105">
      <c r="A105" s="10" t="n">
        <v>104</v>
      </c>
      <c r="B105" s="11" t="n"/>
      <c r="C105" s="11" t="n"/>
      <c r="D105" s="11" t="n"/>
      <c r="E105" s="11" t="n"/>
      <c r="F105" s="11" t="n"/>
      <c r="G105" s="11" t="n"/>
      <c r="H105" s="11" t="n"/>
      <c r="I105" s="11" t="n"/>
      <c r="J105" s="11" t="n"/>
      <c r="K105" s="11" t="n"/>
      <c r="L105" s="11" t="n"/>
      <c r="M105" s="11" t="n"/>
      <c r="N105" s="11" t="n"/>
      <c r="O105" s="11" t="n"/>
      <c r="P105" s="12">
        <f>IF(OR(N105="",H105=""),"",IF(F105="Short",(H105-N105),(N105-H105))*K105*IF(E105="Option",100,1))</f>
        <v/>
      </c>
      <c r="Q105" s="12">
        <f>IF(P105="","",P105-O105)</f>
        <v/>
      </c>
      <c r="R105" s="13">
        <f>IF(Q105="","",IF(H105*K105=0,"",Q105/(H105*K105*IF(E105="Option",100,1))*100))</f>
        <v/>
      </c>
      <c r="S105" s="14">
        <f>IF(OR(Q105="",I105="",I105=H105),"",Q105/(ABS(H105-I105)*K105*IF(E105="Option",100,1)))</f>
        <v/>
      </c>
      <c r="T105" s="15">
        <f>IF(OR(J105="",I105="",I105=H105),"",ABS(J105-H105)/ABS(H105-I105))</f>
        <v/>
      </c>
      <c r="U105" s="16">
        <f>IF(Q105="","",IF(Q105&gt;0,"Win",IF(Q105&lt;0,"Loss","BE")))</f>
        <v/>
      </c>
      <c r="V105" s="16">
        <f>IF(OR(L105="",B105=""),"",L105-B105)</f>
        <v/>
      </c>
      <c r="W105" s="12">
        <f>IF(Q105="","",IF(W104="",Settings!$B$3+Q105,W104+Q105))</f>
        <v/>
      </c>
      <c r="X105" s="11" t="n"/>
      <c r="Y105" s="11" t="n"/>
      <c r="Z105" s="11" t="n"/>
      <c r="AA105" s="11" t="n"/>
      <c r="AB105" s="11" t="n"/>
      <c r="AC105" s="11" t="n"/>
      <c r="AD105" s="11" t="n"/>
      <c r="AE105" s="16">
        <f>IF(OR(AC105="",B105=""),"",AC105-B105)</f>
        <v/>
      </c>
      <c r="AF105" s="11" t="n"/>
    </row>
    <row r="106">
      <c r="A106" s="10" t="n">
        <v>105</v>
      </c>
      <c r="B106" s="11" t="n"/>
      <c r="C106" s="11" t="n"/>
      <c r="D106" s="11" t="n"/>
      <c r="E106" s="11" t="n"/>
      <c r="F106" s="11" t="n"/>
      <c r="G106" s="11" t="n"/>
      <c r="H106" s="11" t="n"/>
      <c r="I106" s="11" t="n"/>
      <c r="J106" s="11" t="n"/>
      <c r="K106" s="11" t="n"/>
      <c r="L106" s="11" t="n"/>
      <c r="M106" s="11" t="n"/>
      <c r="N106" s="11" t="n"/>
      <c r="O106" s="11" t="n"/>
      <c r="P106" s="12">
        <f>IF(OR(N106="",H106=""),"",IF(F106="Short",(H106-N106),(N106-H106))*K106*IF(E106="Option",100,1))</f>
        <v/>
      </c>
      <c r="Q106" s="12">
        <f>IF(P106="","",P106-O106)</f>
        <v/>
      </c>
      <c r="R106" s="13">
        <f>IF(Q106="","",IF(H106*K106=0,"",Q106/(H106*K106*IF(E106="Option",100,1))*100))</f>
        <v/>
      </c>
      <c r="S106" s="14">
        <f>IF(OR(Q106="",I106="",I106=H106),"",Q106/(ABS(H106-I106)*K106*IF(E106="Option",100,1)))</f>
        <v/>
      </c>
      <c r="T106" s="15">
        <f>IF(OR(J106="",I106="",I106=H106),"",ABS(J106-H106)/ABS(H106-I106))</f>
        <v/>
      </c>
      <c r="U106" s="16">
        <f>IF(Q106="","",IF(Q106&gt;0,"Win",IF(Q106&lt;0,"Loss","BE")))</f>
        <v/>
      </c>
      <c r="V106" s="16">
        <f>IF(OR(L106="",B106=""),"",L106-B106)</f>
        <v/>
      </c>
      <c r="W106" s="12">
        <f>IF(Q106="","",IF(W105="",Settings!$B$3+Q106,W105+Q106))</f>
        <v/>
      </c>
      <c r="X106" s="11" t="n"/>
      <c r="Y106" s="11" t="n"/>
      <c r="Z106" s="11" t="n"/>
      <c r="AA106" s="11" t="n"/>
      <c r="AB106" s="11" t="n"/>
      <c r="AC106" s="11" t="n"/>
      <c r="AD106" s="11" t="n"/>
      <c r="AE106" s="16">
        <f>IF(OR(AC106="",B106=""),"",AC106-B106)</f>
        <v/>
      </c>
      <c r="AF106" s="11" t="n"/>
    </row>
    <row r="107">
      <c r="A107" s="10" t="n">
        <v>106</v>
      </c>
      <c r="B107" s="11" t="n"/>
      <c r="C107" s="11" t="n"/>
      <c r="D107" s="11" t="n"/>
      <c r="E107" s="11" t="n"/>
      <c r="F107" s="11" t="n"/>
      <c r="G107" s="11" t="n"/>
      <c r="H107" s="11" t="n"/>
      <c r="I107" s="11" t="n"/>
      <c r="J107" s="11" t="n"/>
      <c r="K107" s="11" t="n"/>
      <c r="L107" s="11" t="n"/>
      <c r="M107" s="11" t="n"/>
      <c r="N107" s="11" t="n"/>
      <c r="O107" s="11" t="n"/>
      <c r="P107" s="12">
        <f>IF(OR(N107="",H107=""),"",IF(F107="Short",(H107-N107),(N107-H107))*K107*IF(E107="Option",100,1))</f>
        <v/>
      </c>
      <c r="Q107" s="12">
        <f>IF(P107="","",P107-O107)</f>
        <v/>
      </c>
      <c r="R107" s="13">
        <f>IF(Q107="","",IF(H107*K107=0,"",Q107/(H107*K107*IF(E107="Option",100,1))*100))</f>
        <v/>
      </c>
      <c r="S107" s="14">
        <f>IF(OR(Q107="",I107="",I107=H107),"",Q107/(ABS(H107-I107)*K107*IF(E107="Option",100,1)))</f>
        <v/>
      </c>
      <c r="T107" s="15">
        <f>IF(OR(J107="",I107="",I107=H107),"",ABS(J107-H107)/ABS(H107-I107))</f>
        <v/>
      </c>
      <c r="U107" s="16">
        <f>IF(Q107="","",IF(Q107&gt;0,"Win",IF(Q107&lt;0,"Loss","BE")))</f>
        <v/>
      </c>
      <c r="V107" s="16">
        <f>IF(OR(L107="",B107=""),"",L107-B107)</f>
        <v/>
      </c>
      <c r="W107" s="12">
        <f>IF(Q107="","",IF(W106="",Settings!$B$3+Q107,W106+Q107))</f>
        <v/>
      </c>
      <c r="X107" s="11" t="n"/>
      <c r="Y107" s="11" t="n"/>
      <c r="Z107" s="11" t="n"/>
      <c r="AA107" s="11" t="n"/>
      <c r="AB107" s="11" t="n"/>
      <c r="AC107" s="11" t="n"/>
      <c r="AD107" s="11" t="n"/>
      <c r="AE107" s="16">
        <f>IF(OR(AC107="",B107=""),"",AC107-B107)</f>
        <v/>
      </c>
      <c r="AF107" s="11" t="n"/>
    </row>
    <row r="108">
      <c r="A108" s="10" t="n">
        <v>107</v>
      </c>
      <c r="B108" s="11" t="n"/>
      <c r="C108" s="11" t="n"/>
      <c r="D108" s="11" t="n"/>
      <c r="E108" s="11" t="n"/>
      <c r="F108" s="11" t="n"/>
      <c r="G108" s="11" t="n"/>
      <c r="H108" s="11" t="n"/>
      <c r="I108" s="11" t="n"/>
      <c r="J108" s="11" t="n"/>
      <c r="K108" s="11" t="n"/>
      <c r="L108" s="11" t="n"/>
      <c r="M108" s="11" t="n"/>
      <c r="N108" s="11" t="n"/>
      <c r="O108" s="11" t="n"/>
      <c r="P108" s="12">
        <f>IF(OR(N108="",H108=""),"",IF(F108="Short",(H108-N108),(N108-H108))*K108*IF(E108="Option",100,1))</f>
        <v/>
      </c>
      <c r="Q108" s="12">
        <f>IF(P108="","",P108-O108)</f>
        <v/>
      </c>
      <c r="R108" s="13">
        <f>IF(Q108="","",IF(H108*K108=0,"",Q108/(H108*K108*IF(E108="Option",100,1))*100))</f>
        <v/>
      </c>
      <c r="S108" s="14">
        <f>IF(OR(Q108="",I108="",I108=H108),"",Q108/(ABS(H108-I108)*K108*IF(E108="Option",100,1)))</f>
        <v/>
      </c>
      <c r="T108" s="15">
        <f>IF(OR(J108="",I108="",I108=H108),"",ABS(J108-H108)/ABS(H108-I108))</f>
        <v/>
      </c>
      <c r="U108" s="16">
        <f>IF(Q108="","",IF(Q108&gt;0,"Win",IF(Q108&lt;0,"Loss","BE")))</f>
        <v/>
      </c>
      <c r="V108" s="16">
        <f>IF(OR(L108="",B108=""),"",L108-B108)</f>
        <v/>
      </c>
      <c r="W108" s="12">
        <f>IF(Q108="","",IF(W107="",Settings!$B$3+Q108,W107+Q108))</f>
        <v/>
      </c>
      <c r="X108" s="11" t="n"/>
      <c r="Y108" s="11" t="n"/>
      <c r="Z108" s="11" t="n"/>
      <c r="AA108" s="11" t="n"/>
      <c r="AB108" s="11" t="n"/>
      <c r="AC108" s="11" t="n"/>
      <c r="AD108" s="11" t="n"/>
      <c r="AE108" s="16">
        <f>IF(OR(AC108="",B108=""),"",AC108-B108)</f>
        <v/>
      </c>
      <c r="AF108" s="11" t="n"/>
    </row>
    <row r="109">
      <c r="A109" s="10" t="n">
        <v>108</v>
      </c>
      <c r="B109" s="11" t="n"/>
      <c r="C109" s="11" t="n"/>
      <c r="D109" s="11" t="n"/>
      <c r="E109" s="11" t="n"/>
      <c r="F109" s="11" t="n"/>
      <c r="G109" s="11" t="n"/>
      <c r="H109" s="11" t="n"/>
      <c r="I109" s="11" t="n"/>
      <c r="J109" s="11" t="n"/>
      <c r="K109" s="11" t="n"/>
      <c r="L109" s="11" t="n"/>
      <c r="M109" s="11" t="n"/>
      <c r="N109" s="11" t="n"/>
      <c r="O109" s="11" t="n"/>
      <c r="P109" s="12">
        <f>IF(OR(N109="",H109=""),"",IF(F109="Short",(H109-N109),(N109-H109))*K109*IF(E109="Option",100,1))</f>
        <v/>
      </c>
      <c r="Q109" s="12">
        <f>IF(P109="","",P109-O109)</f>
        <v/>
      </c>
      <c r="R109" s="13">
        <f>IF(Q109="","",IF(H109*K109=0,"",Q109/(H109*K109*IF(E109="Option",100,1))*100))</f>
        <v/>
      </c>
      <c r="S109" s="14">
        <f>IF(OR(Q109="",I109="",I109=H109),"",Q109/(ABS(H109-I109)*K109*IF(E109="Option",100,1)))</f>
        <v/>
      </c>
      <c r="T109" s="15">
        <f>IF(OR(J109="",I109="",I109=H109),"",ABS(J109-H109)/ABS(H109-I109))</f>
        <v/>
      </c>
      <c r="U109" s="16">
        <f>IF(Q109="","",IF(Q109&gt;0,"Win",IF(Q109&lt;0,"Loss","BE")))</f>
        <v/>
      </c>
      <c r="V109" s="16">
        <f>IF(OR(L109="",B109=""),"",L109-B109)</f>
        <v/>
      </c>
      <c r="W109" s="12">
        <f>IF(Q109="","",IF(W108="",Settings!$B$3+Q109,W108+Q109))</f>
        <v/>
      </c>
      <c r="X109" s="11" t="n"/>
      <c r="Y109" s="11" t="n"/>
      <c r="Z109" s="11" t="n"/>
      <c r="AA109" s="11" t="n"/>
      <c r="AB109" s="11" t="n"/>
      <c r="AC109" s="11" t="n"/>
      <c r="AD109" s="11" t="n"/>
      <c r="AE109" s="16">
        <f>IF(OR(AC109="",B109=""),"",AC109-B109)</f>
        <v/>
      </c>
      <c r="AF109" s="11" t="n"/>
    </row>
    <row r="110">
      <c r="A110" s="10" t="n">
        <v>109</v>
      </c>
      <c r="B110" s="11" t="n"/>
      <c r="C110" s="11" t="n"/>
      <c r="D110" s="11" t="n"/>
      <c r="E110" s="11" t="n"/>
      <c r="F110" s="11" t="n"/>
      <c r="G110" s="11" t="n"/>
      <c r="H110" s="11" t="n"/>
      <c r="I110" s="11" t="n"/>
      <c r="J110" s="11" t="n"/>
      <c r="K110" s="11" t="n"/>
      <c r="L110" s="11" t="n"/>
      <c r="M110" s="11" t="n"/>
      <c r="N110" s="11" t="n"/>
      <c r="O110" s="11" t="n"/>
      <c r="P110" s="12">
        <f>IF(OR(N110="",H110=""),"",IF(F110="Short",(H110-N110),(N110-H110))*K110*IF(E110="Option",100,1))</f>
        <v/>
      </c>
      <c r="Q110" s="12">
        <f>IF(P110="","",P110-O110)</f>
        <v/>
      </c>
      <c r="R110" s="13">
        <f>IF(Q110="","",IF(H110*K110=0,"",Q110/(H110*K110*IF(E110="Option",100,1))*100))</f>
        <v/>
      </c>
      <c r="S110" s="14">
        <f>IF(OR(Q110="",I110="",I110=H110),"",Q110/(ABS(H110-I110)*K110*IF(E110="Option",100,1)))</f>
        <v/>
      </c>
      <c r="T110" s="15">
        <f>IF(OR(J110="",I110="",I110=H110),"",ABS(J110-H110)/ABS(H110-I110))</f>
        <v/>
      </c>
      <c r="U110" s="16">
        <f>IF(Q110="","",IF(Q110&gt;0,"Win",IF(Q110&lt;0,"Loss","BE")))</f>
        <v/>
      </c>
      <c r="V110" s="16">
        <f>IF(OR(L110="",B110=""),"",L110-B110)</f>
        <v/>
      </c>
      <c r="W110" s="12">
        <f>IF(Q110="","",IF(W109="",Settings!$B$3+Q110,W109+Q110))</f>
        <v/>
      </c>
      <c r="X110" s="11" t="n"/>
      <c r="Y110" s="11" t="n"/>
      <c r="Z110" s="11" t="n"/>
      <c r="AA110" s="11" t="n"/>
      <c r="AB110" s="11" t="n"/>
      <c r="AC110" s="11" t="n"/>
      <c r="AD110" s="11" t="n"/>
      <c r="AE110" s="16">
        <f>IF(OR(AC110="",B110=""),"",AC110-B110)</f>
        <v/>
      </c>
      <c r="AF110" s="11" t="n"/>
    </row>
    <row r="111">
      <c r="A111" s="10" t="n">
        <v>110</v>
      </c>
      <c r="B111" s="11" t="n"/>
      <c r="C111" s="11" t="n"/>
      <c r="D111" s="11" t="n"/>
      <c r="E111" s="11" t="n"/>
      <c r="F111" s="11" t="n"/>
      <c r="G111" s="11" t="n"/>
      <c r="H111" s="11" t="n"/>
      <c r="I111" s="11" t="n"/>
      <c r="J111" s="11" t="n"/>
      <c r="K111" s="11" t="n"/>
      <c r="L111" s="11" t="n"/>
      <c r="M111" s="11" t="n"/>
      <c r="N111" s="11" t="n"/>
      <c r="O111" s="11" t="n"/>
      <c r="P111" s="12">
        <f>IF(OR(N111="",H111=""),"",IF(F111="Short",(H111-N111),(N111-H111))*K111*IF(E111="Option",100,1))</f>
        <v/>
      </c>
      <c r="Q111" s="12">
        <f>IF(P111="","",P111-O111)</f>
        <v/>
      </c>
      <c r="R111" s="13">
        <f>IF(Q111="","",IF(H111*K111=0,"",Q111/(H111*K111*IF(E111="Option",100,1))*100))</f>
        <v/>
      </c>
      <c r="S111" s="14">
        <f>IF(OR(Q111="",I111="",I111=H111),"",Q111/(ABS(H111-I111)*K111*IF(E111="Option",100,1)))</f>
        <v/>
      </c>
      <c r="T111" s="15">
        <f>IF(OR(J111="",I111="",I111=H111),"",ABS(J111-H111)/ABS(H111-I111))</f>
        <v/>
      </c>
      <c r="U111" s="16">
        <f>IF(Q111="","",IF(Q111&gt;0,"Win",IF(Q111&lt;0,"Loss","BE")))</f>
        <v/>
      </c>
      <c r="V111" s="16">
        <f>IF(OR(L111="",B111=""),"",L111-B111)</f>
        <v/>
      </c>
      <c r="W111" s="12">
        <f>IF(Q111="","",IF(W110="",Settings!$B$3+Q111,W110+Q111))</f>
        <v/>
      </c>
      <c r="X111" s="11" t="n"/>
      <c r="Y111" s="11" t="n"/>
      <c r="Z111" s="11" t="n"/>
      <c r="AA111" s="11" t="n"/>
      <c r="AB111" s="11" t="n"/>
      <c r="AC111" s="11" t="n"/>
      <c r="AD111" s="11" t="n"/>
      <c r="AE111" s="16">
        <f>IF(OR(AC111="",B111=""),"",AC111-B111)</f>
        <v/>
      </c>
      <c r="AF111" s="11" t="n"/>
    </row>
    <row r="112">
      <c r="A112" s="10" t="n">
        <v>111</v>
      </c>
      <c r="B112" s="11" t="n"/>
      <c r="C112" s="11" t="n"/>
      <c r="D112" s="11" t="n"/>
      <c r="E112" s="11" t="n"/>
      <c r="F112" s="11" t="n"/>
      <c r="G112" s="11" t="n"/>
      <c r="H112" s="11" t="n"/>
      <c r="I112" s="11" t="n"/>
      <c r="J112" s="11" t="n"/>
      <c r="K112" s="11" t="n"/>
      <c r="L112" s="11" t="n"/>
      <c r="M112" s="11" t="n"/>
      <c r="N112" s="11" t="n"/>
      <c r="O112" s="11" t="n"/>
      <c r="P112" s="12">
        <f>IF(OR(N112="",H112=""),"",IF(F112="Short",(H112-N112),(N112-H112))*K112*IF(E112="Option",100,1))</f>
        <v/>
      </c>
      <c r="Q112" s="12">
        <f>IF(P112="","",P112-O112)</f>
        <v/>
      </c>
      <c r="R112" s="13">
        <f>IF(Q112="","",IF(H112*K112=0,"",Q112/(H112*K112*IF(E112="Option",100,1))*100))</f>
        <v/>
      </c>
      <c r="S112" s="14">
        <f>IF(OR(Q112="",I112="",I112=H112),"",Q112/(ABS(H112-I112)*K112*IF(E112="Option",100,1)))</f>
        <v/>
      </c>
      <c r="T112" s="15">
        <f>IF(OR(J112="",I112="",I112=H112),"",ABS(J112-H112)/ABS(H112-I112))</f>
        <v/>
      </c>
      <c r="U112" s="16">
        <f>IF(Q112="","",IF(Q112&gt;0,"Win",IF(Q112&lt;0,"Loss","BE")))</f>
        <v/>
      </c>
      <c r="V112" s="16">
        <f>IF(OR(L112="",B112=""),"",L112-B112)</f>
        <v/>
      </c>
      <c r="W112" s="12">
        <f>IF(Q112="","",IF(W111="",Settings!$B$3+Q112,W111+Q112))</f>
        <v/>
      </c>
      <c r="X112" s="11" t="n"/>
      <c r="Y112" s="11" t="n"/>
      <c r="Z112" s="11" t="n"/>
      <c r="AA112" s="11" t="n"/>
      <c r="AB112" s="11" t="n"/>
      <c r="AC112" s="11" t="n"/>
      <c r="AD112" s="11" t="n"/>
      <c r="AE112" s="16">
        <f>IF(OR(AC112="",B112=""),"",AC112-B112)</f>
        <v/>
      </c>
      <c r="AF112" s="11" t="n"/>
    </row>
    <row r="113">
      <c r="A113" s="10" t="n">
        <v>112</v>
      </c>
      <c r="B113" s="11" t="n"/>
      <c r="C113" s="11" t="n"/>
      <c r="D113" s="11" t="n"/>
      <c r="E113" s="11" t="n"/>
      <c r="F113" s="11" t="n"/>
      <c r="G113" s="11" t="n"/>
      <c r="H113" s="11" t="n"/>
      <c r="I113" s="11" t="n"/>
      <c r="J113" s="11" t="n"/>
      <c r="K113" s="11" t="n"/>
      <c r="L113" s="11" t="n"/>
      <c r="M113" s="11" t="n"/>
      <c r="N113" s="11" t="n"/>
      <c r="O113" s="11" t="n"/>
      <c r="P113" s="12">
        <f>IF(OR(N113="",H113=""),"",IF(F113="Short",(H113-N113),(N113-H113))*K113*IF(E113="Option",100,1))</f>
        <v/>
      </c>
      <c r="Q113" s="12">
        <f>IF(P113="","",P113-O113)</f>
        <v/>
      </c>
      <c r="R113" s="13">
        <f>IF(Q113="","",IF(H113*K113=0,"",Q113/(H113*K113*IF(E113="Option",100,1))*100))</f>
        <v/>
      </c>
      <c r="S113" s="14">
        <f>IF(OR(Q113="",I113="",I113=H113),"",Q113/(ABS(H113-I113)*K113*IF(E113="Option",100,1)))</f>
        <v/>
      </c>
      <c r="T113" s="15">
        <f>IF(OR(J113="",I113="",I113=H113),"",ABS(J113-H113)/ABS(H113-I113))</f>
        <v/>
      </c>
      <c r="U113" s="16">
        <f>IF(Q113="","",IF(Q113&gt;0,"Win",IF(Q113&lt;0,"Loss","BE")))</f>
        <v/>
      </c>
      <c r="V113" s="16">
        <f>IF(OR(L113="",B113=""),"",L113-B113)</f>
        <v/>
      </c>
      <c r="W113" s="12">
        <f>IF(Q113="","",IF(W112="",Settings!$B$3+Q113,W112+Q113))</f>
        <v/>
      </c>
      <c r="X113" s="11" t="n"/>
      <c r="Y113" s="11" t="n"/>
      <c r="Z113" s="11" t="n"/>
      <c r="AA113" s="11" t="n"/>
      <c r="AB113" s="11" t="n"/>
      <c r="AC113" s="11" t="n"/>
      <c r="AD113" s="11" t="n"/>
      <c r="AE113" s="16">
        <f>IF(OR(AC113="",B113=""),"",AC113-B113)</f>
        <v/>
      </c>
      <c r="AF113" s="11" t="n"/>
    </row>
    <row r="114">
      <c r="A114" s="10" t="n">
        <v>113</v>
      </c>
      <c r="B114" s="11" t="n"/>
      <c r="C114" s="11" t="n"/>
      <c r="D114" s="11" t="n"/>
      <c r="E114" s="11" t="n"/>
      <c r="F114" s="11" t="n"/>
      <c r="G114" s="11" t="n"/>
      <c r="H114" s="11" t="n"/>
      <c r="I114" s="11" t="n"/>
      <c r="J114" s="11" t="n"/>
      <c r="K114" s="11" t="n"/>
      <c r="L114" s="11" t="n"/>
      <c r="M114" s="11" t="n"/>
      <c r="N114" s="11" t="n"/>
      <c r="O114" s="11" t="n"/>
      <c r="P114" s="12">
        <f>IF(OR(N114="",H114=""),"",IF(F114="Short",(H114-N114),(N114-H114))*K114*IF(E114="Option",100,1))</f>
        <v/>
      </c>
      <c r="Q114" s="12">
        <f>IF(P114="","",P114-O114)</f>
        <v/>
      </c>
      <c r="R114" s="13">
        <f>IF(Q114="","",IF(H114*K114=0,"",Q114/(H114*K114*IF(E114="Option",100,1))*100))</f>
        <v/>
      </c>
      <c r="S114" s="14">
        <f>IF(OR(Q114="",I114="",I114=H114),"",Q114/(ABS(H114-I114)*K114*IF(E114="Option",100,1)))</f>
        <v/>
      </c>
      <c r="T114" s="15">
        <f>IF(OR(J114="",I114="",I114=H114),"",ABS(J114-H114)/ABS(H114-I114))</f>
        <v/>
      </c>
      <c r="U114" s="16">
        <f>IF(Q114="","",IF(Q114&gt;0,"Win",IF(Q114&lt;0,"Loss","BE")))</f>
        <v/>
      </c>
      <c r="V114" s="16">
        <f>IF(OR(L114="",B114=""),"",L114-B114)</f>
        <v/>
      </c>
      <c r="W114" s="12">
        <f>IF(Q114="","",IF(W113="",Settings!$B$3+Q114,W113+Q114))</f>
        <v/>
      </c>
      <c r="X114" s="11" t="n"/>
      <c r="Y114" s="11" t="n"/>
      <c r="Z114" s="11" t="n"/>
      <c r="AA114" s="11" t="n"/>
      <c r="AB114" s="11" t="n"/>
      <c r="AC114" s="11" t="n"/>
      <c r="AD114" s="11" t="n"/>
      <c r="AE114" s="16">
        <f>IF(OR(AC114="",B114=""),"",AC114-B114)</f>
        <v/>
      </c>
      <c r="AF114" s="11" t="n"/>
    </row>
    <row r="115">
      <c r="A115" s="10" t="n">
        <v>114</v>
      </c>
      <c r="B115" s="11" t="n"/>
      <c r="C115" s="11" t="n"/>
      <c r="D115" s="11" t="n"/>
      <c r="E115" s="11" t="n"/>
      <c r="F115" s="11" t="n"/>
      <c r="G115" s="11" t="n"/>
      <c r="H115" s="11" t="n"/>
      <c r="I115" s="11" t="n"/>
      <c r="J115" s="11" t="n"/>
      <c r="K115" s="11" t="n"/>
      <c r="L115" s="11" t="n"/>
      <c r="M115" s="11" t="n"/>
      <c r="N115" s="11" t="n"/>
      <c r="O115" s="11" t="n"/>
      <c r="P115" s="12">
        <f>IF(OR(N115="",H115=""),"",IF(F115="Short",(H115-N115),(N115-H115))*K115*IF(E115="Option",100,1))</f>
        <v/>
      </c>
      <c r="Q115" s="12">
        <f>IF(P115="","",P115-O115)</f>
        <v/>
      </c>
      <c r="R115" s="13">
        <f>IF(Q115="","",IF(H115*K115=0,"",Q115/(H115*K115*IF(E115="Option",100,1))*100))</f>
        <v/>
      </c>
      <c r="S115" s="14">
        <f>IF(OR(Q115="",I115="",I115=H115),"",Q115/(ABS(H115-I115)*K115*IF(E115="Option",100,1)))</f>
        <v/>
      </c>
      <c r="T115" s="15">
        <f>IF(OR(J115="",I115="",I115=H115),"",ABS(J115-H115)/ABS(H115-I115))</f>
        <v/>
      </c>
      <c r="U115" s="16">
        <f>IF(Q115="","",IF(Q115&gt;0,"Win",IF(Q115&lt;0,"Loss","BE")))</f>
        <v/>
      </c>
      <c r="V115" s="16">
        <f>IF(OR(L115="",B115=""),"",L115-B115)</f>
        <v/>
      </c>
      <c r="W115" s="12">
        <f>IF(Q115="","",IF(W114="",Settings!$B$3+Q115,W114+Q115))</f>
        <v/>
      </c>
      <c r="X115" s="11" t="n"/>
      <c r="Y115" s="11" t="n"/>
      <c r="Z115" s="11" t="n"/>
      <c r="AA115" s="11" t="n"/>
      <c r="AB115" s="11" t="n"/>
      <c r="AC115" s="11" t="n"/>
      <c r="AD115" s="11" t="n"/>
      <c r="AE115" s="16">
        <f>IF(OR(AC115="",B115=""),"",AC115-B115)</f>
        <v/>
      </c>
      <c r="AF115" s="11" t="n"/>
    </row>
    <row r="116">
      <c r="A116" s="10" t="n">
        <v>115</v>
      </c>
      <c r="B116" s="11" t="n"/>
      <c r="C116" s="11" t="n"/>
      <c r="D116" s="11" t="n"/>
      <c r="E116" s="11" t="n"/>
      <c r="F116" s="11" t="n"/>
      <c r="G116" s="11" t="n"/>
      <c r="H116" s="11" t="n"/>
      <c r="I116" s="11" t="n"/>
      <c r="J116" s="11" t="n"/>
      <c r="K116" s="11" t="n"/>
      <c r="L116" s="11" t="n"/>
      <c r="M116" s="11" t="n"/>
      <c r="N116" s="11" t="n"/>
      <c r="O116" s="11" t="n"/>
      <c r="P116" s="12">
        <f>IF(OR(N116="",H116=""),"",IF(F116="Short",(H116-N116),(N116-H116))*K116*IF(E116="Option",100,1))</f>
        <v/>
      </c>
      <c r="Q116" s="12">
        <f>IF(P116="","",P116-O116)</f>
        <v/>
      </c>
      <c r="R116" s="13">
        <f>IF(Q116="","",IF(H116*K116=0,"",Q116/(H116*K116*IF(E116="Option",100,1))*100))</f>
        <v/>
      </c>
      <c r="S116" s="14">
        <f>IF(OR(Q116="",I116="",I116=H116),"",Q116/(ABS(H116-I116)*K116*IF(E116="Option",100,1)))</f>
        <v/>
      </c>
      <c r="T116" s="15">
        <f>IF(OR(J116="",I116="",I116=H116),"",ABS(J116-H116)/ABS(H116-I116))</f>
        <v/>
      </c>
      <c r="U116" s="16">
        <f>IF(Q116="","",IF(Q116&gt;0,"Win",IF(Q116&lt;0,"Loss","BE")))</f>
        <v/>
      </c>
      <c r="V116" s="16">
        <f>IF(OR(L116="",B116=""),"",L116-B116)</f>
        <v/>
      </c>
      <c r="W116" s="12">
        <f>IF(Q116="","",IF(W115="",Settings!$B$3+Q116,W115+Q116))</f>
        <v/>
      </c>
      <c r="X116" s="11" t="n"/>
      <c r="Y116" s="11" t="n"/>
      <c r="Z116" s="11" t="n"/>
      <c r="AA116" s="11" t="n"/>
      <c r="AB116" s="11" t="n"/>
      <c r="AC116" s="11" t="n"/>
      <c r="AD116" s="11" t="n"/>
      <c r="AE116" s="16">
        <f>IF(OR(AC116="",B116=""),"",AC116-B116)</f>
        <v/>
      </c>
      <c r="AF116" s="11" t="n"/>
    </row>
    <row r="117">
      <c r="A117" s="10" t="n">
        <v>116</v>
      </c>
      <c r="B117" s="11" t="n"/>
      <c r="C117" s="11" t="n"/>
      <c r="D117" s="11" t="n"/>
      <c r="E117" s="11" t="n"/>
      <c r="F117" s="11" t="n"/>
      <c r="G117" s="11" t="n"/>
      <c r="H117" s="11" t="n"/>
      <c r="I117" s="11" t="n"/>
      <c r="J117" s="11" t="n"/>
      <c r="K117" s="11" t="n"/>
      <c r="L117" s="11" t="n"/>
      <c r="M117" s="11" t="n"/>
      <c r="N117" s="11" t="n"/>
      <c r="O117" s="11" t="n"/>
      <c r="P117" s="12">
        <f>IF(OR(N117="",H117=""),"",IF(F117="Short",(H117-N117),(N117-H117))*K117*IF(E117="Option",100,1))</f>
        <v/>
      </c>
      <c r="Q117" s="12">
        <f>IF(P117="","",P117-O117)</f>
        <v/>
      </c>
      <c r="R117" s="13">
        <f>IF(Q117="","",IF(H117*K117=0,"",Q117/(H117*K117*IF(E117="Option",100,1))*100))</f>
        <v/>
      </c>
      <c r="S117" s="14">
        <f>IF(OR(Q117="",I117="",I117=H117),"",Q117/(ABS(H117-I117)*K117*IF(E117="Option",100,1)))</f>
        <v/>
      </c>
      <c r="T117" s="15">
        <f>IF(OR(J117="",I117="",I117=H117),"",ABS(J117-H117)/ABS(H117-I117))</f>
        <v/>
      </c>
      <c r="U117" s="16">
        <f>IF(Q117="","",IF(Q117&gt;0,"Win",IF(Q117&lt;0,"Loss","BE")))</f>
        <v/>
      </c>
      <c r="V117" s="16">
        <f>IF(OR(L117="",B117=""),"",L117-B117)</f>
        <v/>
      </c>
      <c r="W117" s="12">
        <f>IF(Q117="","",IF(W116="",Settings!$B$3+Q117,W116+Q117))</f>
        <v/>
      </c>
      <c r="X117" s="11" t="n"/>
      <c r="Y117" s="11" t="n"/>
      <c r="Z117" s="11" t="n"/>
      <c r="AA117" s="11" t="n"/>
      <c r="AB117" s="11" t="n"/>
      <c r="AC117" s="11" t="n"/>
      <c r="AD117" s="11" t="n"/>
      <c r="AE117" s="16">
        <f>IF(OR(AC117="",B117=""),"",AC117-B117)</f>
        <v/>
      </c>
      <c r="AF117" s="11" t="n"/>
    </row>
    <row r="118">
      <c r="A118" s="10" t="n">
        <v>117</v>
      </c>
      <c r="B118" s="11" t="n"/>
      <c r="C118" s="11" t="n"/>
      <c r="D118" s="11" t="n"/>
      <c r="E118" s="11" t="n"/>
      <c r="F118" s="11" t="n"/>
      <c r="G118" s="11" t="n"/>
      <c r="H118" s="11" t="n"/>
      <c r="I118" s="11" t="n"/>
      <c r="J118" s="11" t="n"/>
      <c r="K118" s="11" t="n"/>
      <c r="L118" s="11" t="n"/>
      <c r="M118" s="11" t="n"/>
      <c r="N118" s="11" t="n"/>
      <c r="O118" s="11" t="n"/>
      <c r="P118" s="12">
        <f>IF(OR(N118="",H118=""),"",IF(F118="Short",(H118-N118),(N118-H118))*K118*IF(E118="Option",100,1))</f>
        <v/>
      </c>
      <c r="Q118" s="12">
        <f>IF(P118="","",P118-O118)</f>
        <v/>
      </c>
      <c r="R118" s="13">
        <f>IF(Q118="","",IF(H118*K118=0,"",Q118/(H118*K118*IF(E118="Option",100,1))*100))</f>
        <v/>
      </c>
      <c r="S118" s="14">
        <f>IF(OR(Q118="",I118="",I118=H118),"",Q118/(ABS(H118-I118)*K118*IF(E118="Option",100,1)))</f>
        <v/>
      </c>
      <c r="T118" s="15">
        <f>IF(OR(J118="",I118="",I118=H118),"",ABS(J118-H118)/ABS(H118-I118))</f>
        <v/>
      </c>
      <c r="U118" s="16">
        <f>IF(Q118="","",IF(Q118&gt;0,"Win",IF(Q118&lt;0,"Loss","BE")))</f>
        <v/>
      </c>
      <c r="V118" s="16">
        <f>IF(OR(L118="",B118=""),"",L118-B118)</f>
        <v/>
      </c>
      <c r="W118" s="12">
        <f>IF(Q118="","",IF(W117="",Settings!$B$3+Q118,W117+Q118))</f>
        <v/>
      </c>
      <c r="X118" s="11" t="n"/>
      <c r="Y118" s="11" t="n"/>
      <c r="Z118" s="11" t="n"/>
      <c r="AA118" s="11" t="n"/>
      <c r="AB118" s="11" t="n"/>
      <c r="AC118" s="11" t="n"/>
      <c r="AD118" s="11" t="n"/>
      <c r="AE118" s="16">
        <f>IF(OR(AC118="",B118=""),"",AC118-B118)</f>
        <v/>
      </c>
      <c r="AF118" s="11" t="n"/>
    </row>
    <row r="119">
      <c r="A119" s="10" t="n">
        <v>118</v>
      </c>
      <c r="B119" s="11" t="n"/>
      <c r="C119" s="11" t="n"/>
      <c r="D119" s="11" t="n"/>
      <c r="E119" s="11" t="n"/>
      <c r="F119" s="11" t="n"/>
      <c r="G119" s="11" t="n"/>
      <c r="H119" s="11" t="n"/>
      <c r="I119" s="11" t="n"/>
      <c r="J119" s="11" t="n"/>
      <c r="K119" s="11" t="n"/>
      <c r="L119" s="11" t="n"/>
      <c r="M119" s="11" t="n"/>
      <c r="N119" s="11" t="n"/>
      <c r="O119" s="11" t="n"/>
      <c r="P119" s="12">
        <f>IF(OR(N119="",H119=""),"",IF(F119="Short",(H119-N119),(N119-H119))*K119*IF(E119="Option",100,1))</f>
        <v/>
      </c>
      <c r="Q119" s="12">
        <f>IF(P119="","",P119-O119)</f>
        <v/>
      </c>
      <c r="R119" s="13">
        <f>IF(Q119="","",IF(H119*K119=0,"",Q119/(H119*K119*IF(E119="Option",100,1))*100))</f>
        <v/>
      </c>
      <c r="S119" s="14">
        <f>IF(OR(Q119="",I119="",I119=H119),"",Q119/(ABS(H119-I119)*K119*IF(E119="Option",100,1)))</f>
        <v/>
      </c>
      <c r="T119" s="15">
        <f>IF(OR(J119="",I119="",I119=H119),"",ABS(J119-H119)/ABS(H119-I119))</f>
        <v/>
      </c>
      <c r="U119" s="16">
        <f>IF(Q119="","",IF(Q119&gt;0,"Win",IF(Q119&lt;0,"Loss","BE")))</f>
        <v/>
      </c>
      <c r="V119" s="16">
        <f>IF(OR(L119="",B119=""),"",L119-B119)</f>
        <v/>
      </c>
      <c r="W119" s="12">
        <f>IF(Q119="","",IF(W118="",Settings!$B$3+Q119,W118+Q119))</f>
        <v/>
      </c>
      <c r="X119" s="11" t="n"/>
      <c r="Y119" s="11" t="n"/>
      <c r="Z119" s="11" t="n"/>
      <c r="AA119" s="11" t="n"/>
      <c r="AB119" s="11" t="n"/>
      <c r="AC119" s="11" t="n"/>
      <c r="AD119" s="11" t="n"/>
      <c r="AE119" s="16">
        <f>IF(OR(AC119="",B119=""),"",AC119-B119)</f>
        <v/>
      </c>
      <c r="AF119" s="11" t="n"/>
    </row>
    <row r="120">
      <c r="A120" s="10" t="n">
        <v>119</v>
      </c>
      <c r="B120" s="11" t="n"/>
      <c r="C120" s="11" t="n"/>
      <c r="D120" s="11" t="n"/>
      <c r="E120" s="11" t="n"/>
      <c r="F120" s="11" t="n"/>
      <c r="G120" s="11" t="n"/>
      <c r="H120" s="11" t="n"/>
      <c r="I120" s="11" t="n"/>
      <c r="J120" s="11" t="n"/>
      <c r="K120" s="11" t="n"/>
      <c r="L120" s="11" t="n"/>
      <c r="M120" s="11" t="n"/>
      <c r="N120" s="11" t="n"/>
      <c r="O120" s="11" t="n"/>
      <c r="P120" s="12">
        <f>IF(OR(N120="",H120=""),"",IF(F120="Short",(H120-N120),(N120-H120))*K120*IF(E120="Option",100,1))</f>
        <v/>
      </c>
      <c r="Q120" s="12">
        <f>IF(P120="","",P120-O120)</f>
        <v/>
      </c>
      <c r="R120" s="13">
        <f>IF(Q120="","",IF(H120*K120=0,"",Q120/(H120*K120*IF(E120="Option",100,1))*100))</f>
        <v/>
      </c>
      <c r="S120" s="14">
        <f>IF(OR(Q120="",I120="",I120=H120),"",Q120/(ABS(H120-I120)*K120*IF(E120="Option",100,1)))</f>
        <v/>
      </c>
      <c r="T120" s="15">
        <f>IF(OR(J120="",I120="",I120=H120),"",ABS(J120-H120)/ABS(H120-I120))</f>
        <v/>
      </c>
      <c r="U120" s="16">
        <f>IF(Q120="","",IF(Q120&gt;0,"Win",IF(Q120&lt;0,"Loss","BE")))</f>
        <v/>
      </c>
      <c r="V120" s="16">
        <f>IF(OR(L120="",B120=""),"",L120-B120)</f>
        <v/>
      </c>
      <c r="W120" s="12">
        <f>IF(Q120="","",IF(W119="",Settings!$B$3+Q120,W119+Q120))</f>
        <v/>
      </c>
      <c r="X120" s="11" t="n"/>
      <c r="Y120" s="11" t="n"/>
      <c r="Z120" s="11" t="n"/>
      <c r="AA120" s="11" t="n"/>
      <c r="AB120" s="11" t="n"/>
      <c r="AC120" s="11" t="n"/>
      <c r="AD120" s="11" t="n"/>
      <c r="AE120" s="16">
        <f>IF(OR(AC120="",B120=""),"",AC120-B120)</f>
        <v/>
      </c>
      <c r="AF120" s="11" t="n"/>
    </row>
    <row r="121">
      <c r="A121" s="10" t="n">
        <v>120</v>
      </c>
      <c r="B121" s="11" t="n"/>
      <c r="C121" s="11" t="n"/>
      <c r="D121" s="11" t="n"/>
      <c r="E121" s="11" t="n"/>
      <c r="F121" s="11" t="n"/>
      <c r="G121" s="11" t="n"/>
      <c r="H121" s="11" t="n"/>
      <c r="I121" s="11" t="n"/>
      <c r="J121" s="11" t="n"/>
      <c r="K121" s="11" t="n"/>
      <c r="L121" s="11" t="n"/>
      <c r="M121" s="11" t="n"/>
      <c r="N121" s="11" t="n"/>
      <c r="O121" s="11" t="n"/>
      <c r="P121" s="12">
        <f>IF(OR(N121="",H121=""),"",IF(F121="Short",(H121-N121),(N121-H121))*K121*IF(E121="Option",100,1))</f>
        <v/>
      </c>
      <c r="Q121" s="12">
        <f>IF(P121="","",P121-O121)</f>
        <v/>
      </c>
      <c r="R121" s="13">
        <f>IF(Q121="","",IF(H121*K121=0,"",Q121/(H121*K121*IF(E121="Option",100,1))*100))</f>
        <v/>
      </c>
      <c r="S121" s="14">
        <f>IF(OR(Q121="",I121="",I121=H121),"",Q121/(ABS(H121-I121)*K121*IF(E121="Option",100,1)))</f>
        <v/>
      </c>
      <c r="T121" s="15">
        <f>IF(OR(J121="",I121="",I121=H121),"",ABS(J121-H121)/ABS(H121-I121))</f>
        <v/>
      </c>
      <c r="U121" s="16">
        <f>IF(Q121="","",IF(Q121&gt;0,"Win",IF(Q121&lt;0,"Loss","BE")))</f>
        <v/>
      </c>
      <c r="V121" s="16">
        <f>IF(OR(L121="",B121=""),"",L121-B121)</f>
        <v/>
      </c>
      <c r="W121" s="12">
        <f>IF(Q121="","",IF(W120="",Settings!$B$3+Q121,W120+Q121))</f>
        <v/>
      </c>
      <c r="X121" s="11" t="n"/>
      <c r="Y121" s="11" t="n"/>
      <c r="Z121" s="11" t="n"/>
      <c r="AA121" s="11" t="n"/>
      <c r="AB121" s="11" t="n"/>
      <c r="AC121" s="11" t="n"/>
      <c r="AD121" s="11" t="n"/>
      <c r="AE121" s="16">
        <f>IF(OR(AC121="",B121=""),"",AC121-B121)</f>
        <v/>
      </c>
      <c r="AF121" s="11" t="n"/>
    </row>
    <row r="122">
      <c r="A122" s="10" t="n">
        <v>121</v>
      </c>
      <c r="B122" s="11" t="n"/>
      <c r="C122" s="11" t="n"/>
      <c r="D122" s="11" t="n"/>
      <c r="E122" s="11" t="n"/>
      <c r="F122" s="11" t="n"/>
      <c r="G122" s="11" t="n"/>
      <c r="H122" s="11" t="n"/>
      <c r="I122" s="11" t="n"/>
      <c r="J122" s="11" t="n"/>
      <c r="K122" s="11" t="n"/>
      <c r="L122" s="11" t="n"/>
      <c r="M122" s="11" t="n"/>
      <c r="N122" s="11" t="n"/>
      <c r="O122" s="11" t="n"/>
      <c r="P122" s="12">
        <f>IF(OR(N122="",H122=""),"",IF(F122="Short",(H122-N122),(N122-H122))*K122*IF(E122="Option",100,1))</f>
        <v/>
      </c>
      <c r="Q122" s="12">
        <f>IF(P122="","",P122-O122)</f>
        <v/>
      </c>
      <c r="R122" s="13">
        <f>IF(Q122="","",IF(H122*K122=0,"",Q122/(H122*K122*IF(E122="Option",100,1))*100))</f>
        <v/>
      </c>
      <c r="S122" s="14">
        <f>IF(OR(Q122="",I122="",I122=H122),"",Q122/(ABS(H122-I122)*K122*IF(E122="Option",100,1)))</f>
        <v/>
      </c>
      <c r="T122" s="15">
        <f>IF(OR(J122="",I122="",I122=H122),"",ABS(J122-H122)/ABS(H122-I122))</f>
        <v/>
      </c>
      <c r="U122" s="16">
        <f>IF(Q122="","",IF(Q122&gt;0,"Win",IF(Q122&lt;0,"Loss","BE")))</f>
        <v/>
      </c>
      <c r="V122" s="16">
        <f>IF(OR(L122="",B122=""),"",L122-B122)</f>
        <v/>
      </c>
      <c r="W122" s="12">
        <f>IF(Q122="","",IF(W121="",Settings!$B$3+Q122,W121+Q122))</f>
        <v/>
      </c>
      <c r="X122" s="11" t="n"/>
      <c r="Y122" s="11" t="n"/>
      <c r="Z122" s="11" t="n"/>
      <c r="AA122" s="11" t="n"/>
      <c r="AB122" s="11" t="n"/>
      <c r="AC122" s="11" t="n"/>
      <c r="AD122" s="11" t="n"/>
      <c r="AE122" s="16">
        <f>IF(OR(AC122="",B122=""),"",AC122-B122)</f>
        <v/>
      </c>
      <c r="AF122" s="11" t="n"/>
    </row>
    <row r="123">
      <c r="A123" s="10" t="n">
        <v>122</v>
      </c>
      <c r="B123" s="11" t="n"/>
      <c r="C123" s="11" t="n"/>
      <c r="D123" s="11" t="n"/>
      <c r="E123" s="11" t="n"/>
      <c r="F123" s="11" t="n"/>
      <c r="G123" s="11" t="n"/>
      <c r="H123" s="11" t="n"/>
      <c r="I123" s="11" t="n"/>
      <c r="J123" s="11" t="n"/>
      <c r="K123" s="11" t="n"/>
      <c r="L123" s="11" t="n"/>
      <c r="M123" s="11" t="n"/>
      <c r="N123" s="11" t="n"/>
      <c r="O123" s="11" t="n"/>
      <c r="P123" s="12">
        <f>IF(OR(N123="",H123=""),"",IF(F123="Short",(H123-N123),(N123-H123))*K123*IF(E123="Option",100,1))</f>
        <v/>
      </c>
      <c r="Q123" s="12">
        <f>IF(P123="","",P123-O123)</f>
        <v/>
      </c>
      <c r="R123" s="13">
        <f>IF(Q123="","",IF(H123*K123=0,"",Q123/(H123*K123*IF(E123="Option",100,1))*100))</f>
        <v/>
      </c>
      <c r="S123" s="14">
        <f>IF(OR(Q123="",I123="",I123=H123),"",Q123/(ABS(H123-I123)*K123*IF(E123="Option",100,1)))</f>
        <v/>
      </c>
      <c r="T123" s="15">
        <f>IF(OR(J123="",I123="",I123=H123),"",ABS(J123-H123)/ABS(H123-I123))</f>
        <v/>
      </c>
      <c r="U123" s="16">
        <f>IF(Q123="","",IF(Q123&gt;0,"Win",IF(Q123&lt;0,"Loss","BE")))</f>
        <v/>
      </c>
      <c r="V123" s="16">
        <f>IF(OR(L123="",B123=""),"",L123-B123)</f>
        <v/>
      </c>
      <c r="W123" s="12">
        <f>IF(Q123="","",IF(W122="",Settings!$B$3+Q123,W122+Q123))</f>
        <v/>
      </c>
      <c r="X123" s="11" t="n"/>
      <c r="Y123" s="11" t="n"/>
      <c r="Z123" s="11" t="n"/>
      <c r="AA123" s="11" t="n"/>
      <c r="AB123" s="11" t="n"/>
      <c r="AC123" s="11" t="n"/>
      <c r="AD123" s="11" t="n"/>
      <c r="AE123" s="16">
        <f>IF(OR(AC123="",B123=""),"",AC123-B123)</f>
        <v/>
      </c>
      <c r="AF123" s="11" t="n"/>
    </row>
    <row r="124">
      <c r="A124" s="10" t="n">
        <v>123</v>
      </c>
      <c r="B124" s="11" t="n"/>
      <c r="C124" s="11" t="n"/>
      <c r="D124" s="11" t="n"/>
      <c r="E124" s="11" t="n"/>
      <c r="F124" s="11" t="n"/>
      <c r="G124" s="11" t="n"/>
      <c r="H124" s="11" t="n"/>
      <c r="I124" s="11" t="n"/>
      <c r="J124" s="11" t="n"/>
      <c r="K124" s="11" t="n"/>
      <c r="L124" s="11" t="n"/>
      <c r="M124" s="11" t="n"/>
      <c r="N124" s="11" t="n"/>
      <c r="O124" s="11" t="n"/>
      <c r="P124" s="12">
        <f>IF(OR(N124="",H124=""),"",IF(F124="Short",(H124-N124),(N124-H124))*K124*IF(E124="Option",100,1))</f>
        <v/>
      </c>
      <c r="Q124" s="12">
        <f>IF(P124="","",P124-O124)</f>
        <v/>
      </c>
      <c r="R124" s="13">
        <f>IF(Q124="","",IF(H124*K124=0,"",Q124/(H124*K124*IF(E124="Option",100,1))*100))</f>
        <v/>
      </c>
      <c r="S124" s="14">
        <f>IF(OR(Q124="",I124="",I124=H124),"",Q124/(ABS(H124-I124)*K124*IF(E124="Option",100,1)))</f>
        <v/>
      </c>
      <c r="T124" s="15">
        <f>IF(OR(J124="",I124="",I124=H124),"",ABS(J124-H124)/ABS(H124-I124))</f>
        <v/>
      </c>
      <c r="U124" s="16">
        <f>IF(Q124="","",IF(Q124&gt;0,"Win",IF(Q124&lt;0,"Loss","BE")))</f>
        <v/>
      </c>
      <c r="V124" s="16">
        <f>IF(OR(L124="",B124=""),"",L124-B124)</f>
        <v/>
      </c>
      <c r="W124" s="12">
        <f>IF(Q124="","",IF(W123="",Settings!$B$3+Q124,W123+Q124))</f>
        <v/>
      </c>
      <c r="X124" s="11" t="n"/>
      <c r="Y124" s="11" t="n"/>
      <c r="Z124" s="11" t="n"/>
      <c r="AA124" s="11" t="n"/>
      <c r="AB124" s="11" t="n"/>
      <c r="AC124" s="11" t="n"/>
      <c r="AD124" s="11" t="n"/>
      <c r="AE124" s="16">
        <f>IF(OR(AC124="",B124=""),"",AC124-B124)</f>
        <v/>
      </c>
      <c r="AF124" s="11" t="n"/>
    </row>
    <row r="125">
      <c r="A125" s="10" t="n">
        <v>124</v>
      </c>
      <c r="B125" s="11" t="n"/>
      <c r="C125" s="11" t="n"/>
      <c r="D125" s="11" t="n"/>
      <c r="E125" s="11" t="n"/>
      <c r="F125" s="11" t="n"/>
      <c r="G125" s="11" t="n"/>
      <c r="H125" s="11" t="n"/>
      <c r="I125" s="11" t="n"/>
      <c r="J125" s="11" t="n"/>
      <c r="K125" s="11" t="n"/>
      <c r="L125" s="11" t="n"/>
      <c r="M125" s="11" t="n"/>
      <c r="N125" s="11" t="n"/>
      <c r="O125" s="11" t="n"/>
      <c r="P125" s="12">
        <f>IF(OR(N125="",H125=""),"",IF(F125="Short",(H125-N125),(N125-H125))*K125*IF(E125="Option",100,1))</f>
        <v/>
      </c>
      <c r="Q125" s="12">
        <f>IF(P125="","",P125-O125)</f>
        <v/>
      </c>
      <c r="R125" s="13">
        <f>IF(Q125="","",IF(H125*K125=0,"",Q125/(H125*K125*IF(E125="Option",100,1))*100))</f>
        <v/>
      </c>
      <c r="S125" s="14">
        <f>IF(OR(Q125="",I125="",I125=H125),"",Q125/(ABS(H125-I125)*K125*IF(E125="Option",100,1)))</f>
        <v/>
      </c>
      <c r="T125" s="15">
        <f>IF(OR(J125="",I125="",I125=H125),"",ABS(J125-H125)/ABS(H125-I125))</f>
        <v/>
      </c>
      <c r="U125" s="16">
        <f>IF(Q125="","",IF(Q125&gt;0,"Win",IF(Q125&lt;0,"Loss","BE")))</f>
        <v/>
      </c>
      <c r="V125" s="16">
        <f>IF(OR(L125="",B125=""),"",L125-B125)</f>
        <v/>
      </c>
      <c r="W125" s="12">
        <f>IF(Q125="","",IF(W124="",Settings!$B$3+Q125,W124+Q125))</f>
        <v/>
      </c>
      <c r="X125" s="11" t="n"/>
      <c r="Y125" s="11" t="n"/>
      <c r="Z125" s="11" t="n"/>
      <c r="AA125" s="11" t="n"/>
      <c r="AB125" s="11" t="n"/>
      <c r="AC125" s="11" t="n"/>
      <c r="AD125" s="11" t="n"/>
      <c r="AE125" s="16">
        <f>IF(OR(AC125="",B125=""),"",AC125-B125)</f>
        <v/>
      </c>
      <c r="AF125" s="11" t="n"/>
    </row>
    <row r="126">
      <c r="A126" s="10" t="n">
        <v>125</v>
      </c>
      <c r="B126" s="11" t="n"/>
      <c r="C126" s="11" t="n"/>
      <c r="D126" s="11" t="n"/>
      <c r="E126" s="11" t="n"/>
      <c r="F126" s="11" t="n"/>
      <c r="G126" s="11" t="n"/>
      <c r="H126" s="11" t="n"/>
      <c r="I126" s="11" t="n"/>
      <c r="J126" s="11" t="n"/>
      <c r="K126" s="11" t="n"/>
      <c r="L126" s="11" t="n"/>
      <c r="M126" s="11" t="n"/>
      <c r="N126" s="11" t="n"/>
      <c r="O126" s="11" t="n"/>
      <c r="P126" s="12">
        <f>IF(OR(N126="",H126=""),"",IF(F126="Short",(H126-N126),(N126-H126))*K126*IF(E126="Option",100,1))</f>
        <v/>
      </c>
      <c r="Q126" s="12">
        <f>IF(P126="","",P126-O126)</f>
        <v/>
      </c>
      <c r="R126" s="13">
        <f>IF(Q126="","",IF(H126*K126=0,"",Q126/(H126*K126*IF(E126="Option",100,1))*100))</f>
        <v/>
      </c>
      <c r="S126" s="14">
        <f>IF(OR(Q126="",I126="",I126=H126),"",Q126/(ABS(H126-I126)*K126*IF(E126="Option",100,1)))</f>
        <v/>
      </c>
      <c r="T126" s="15">
        <f>IF(OR(J126="",I126="",I126=H126),"",ABS(J126-H126)/ABS(H126-I126))</f>
        <v/>
      </c>
      <c r="U126" s="16">
        <f>IF(Q126="","",IF(Q126&gt;0,"Win",IF(Q126&lt;0,"Loss","BE")))</f>
        <v/>
      </c>
      <c r="V126" s="16">
        <f>IF(OR(L126="",B126=""),"",L126-B126)</f>
        <v/>
      </c>
      <c r="W126" s="12">
        <f>IF(Q126="","",IF(W125="",Settings!$B$3+Q126,W125+Q126))</f>
        <v/>
      </c>
      <c r="X126" s="11" t="n"/>
      <c r="Y126" s="11" t="n"/>
      <c r="Z126" s="11" t="n"/>
      <c r="AA126" s="11" t="n"/>
      <c r="AB126" s="11" t="n"/>
      <c r="AC126" s="11" t="n"/>
      <c r="AD126" s="11" t="n"/>
      <c r="AE126" s="16">
        <f>IF(OR(AC126="",B126=""),"",AC126-B126)</f>
        <v/>
      </c>
      <c r="AF126" s="11" t="n"/>
    </row>
    <row r="127">
      <c r="A127" s="10" t="n">
        <v>126</v>
      </c>
      <c r="B127" s="11" t="n"/>
      <c r="C127" s="11" t="n"/>
      <c r="D127" s="11" t="n"/>
      <c r="E127" s="11" t="n"/>
      <c r="F127" s="11" t="n"/>
      <c r="G127" s="11" t="n"/>
      <c r="H127" s="11" t="n"/>
      <c r="I127" s="11" t="n"/>
      <c r="J127" s="11" t="n"/>
      <c r="K127" s="11" t="n"/>
      <c r="L127" s="11" t="n"/>
      <c r="M127" s="11" t="n"/>
      <c r="N127" s="11" t="n"/>
      <c r="O127" s="11" t="n"/>
      <c r="P127" s="12">
        <f>IF(OR(N127="",H127=""),"",IF(F127="Short",(H127-N127),(N127-H127))*K127*IF(E127="Option",100,1))</f>
        <v/>
      </c>
      <c r="Q127" s="12">
        <f>IF(P127="","",P127-O127)</f>
        <v/>
      </c>
      <c r="R127" s="13">
        <f>IF(Q127="","",IF(H127*K127=0,"",Q127/(H127*K127*IF(E127="Option",100,1))*100))</f>
        <v/>
      </c>
      <c r="S127" s="14">
        <f>IF(OR(Q127="",I127="",I127=H127),"",Q127/(ABS(H127-I127)*K127*IF(E127="Option",100,1)))</f>
        <v/>
      </c>
      <c r="T127" s="15">
        <f>IF(OR(J127="",I127="",I127=H127),"",ABS(J127-H127)/ABS(H127-I127))</f>
        <v/>
      </c>
      <c r="U127" s="16">
        <f>IF(Q127="","",IF(Q127&gt;0,"Win",IF(Q127&lt;0,"Loss","BE")))</f>
        <v/>
      </c>
      <c r="V127" s="16">
        <f>IF(OR(L127="",B127=""),"",L127-B127)</f>
        <v/>
      </c>
      <c r="W127" s="12">
        <f>IF(Q127="","",IF(W126="",Settings!$B$3+Q127,W126+Q127))</f>
        <v/>
      </c>
      <c r="X127" s="11" t="n"/>
      <c r="Y127" s="11" t="n"/>
      <c r="Z127" s="11" t="n"/>
      <c r="AA127" s="11" t="n"/>
      <c r="AB127" s="11" t="n"/>
      <c r="AC127" s="11" t="n"/>
      <c r="AD127" s="11" t="n"/>
      <c r="AE127" s="16">
        <f>IF(OR(AC127="",B127=""),"",AC127-B127)</f>
        <v/>
      </c>
      <c r="AF127" s="11" t="n"/>
    </row>
    <row r="128">
      <c r="A128" s="10" t="n">
        <v>127</v>
      </c>
      <c r="B128" s="11" t="n"/>
      <c r="C128" s="11" t="n"/>
      <c r="D128" s="11" t="n"/>
      <c r="E128" s="11" t="n"/>
      <c r="F128" s="11" t="n"/>
      <c r="G128" s="11" t="n"/>
      <c r="H128" s="11" t="n"/>
      <c r="I128" s="11" t="n"/>
      <c r="J128" s="11" t="n"/>
      <c r="K128" s="11" t="n"/>
      <c r="L128" s="11" t="n"/>
      <c r="M128" s="11" t="n"/>
      <c r="N128" s="11" t="n"/>
      <c r="O128" s="11" t="n"/>
      <c r="P128" s="12">
        <f>IF(OR(N128="",H128=""),"",IF(F128="Short",(H128-N128),(N128-H128))*K128*IF(E128="Option",100,1))</f>
        <v/>
      </c>
      <c r="Q128" s="12">
        <f>IF(P128="","",P128-O128)</f>
        <v/>
      </c>
      <c r="R128" s="13">
        <f>IF(Q128="","",IF(H128*K128=0,"",Q128/(H128*K128*IF(E128="Option",100,1))*100))</f>
        <v/>
      </c>
      <c r="S128" s="14">
        <f>IF(OR(Q128="",I128="",I128=H128),"",Q128/(ABS(H128-I128)*K128*IF(E128="Option",100,1)))</f>
        <v/>
      </c>
      <c r="T128" s="15">
        <f>IF(OR(J128="",I128="",I128=H128),"",ABS(J128-H128)/ABS(H128-I128))</f>
        <v/>
      </c>
      <c r="U128" s="16">
        <f>IF(Q128="","",IF(Q128&gt;0,"Win",IF(Q128&lt;0,"Loss","BE")))</f>
        <v/>
      </c>
      <c r="V128" s="16">
        <f>IF(OR(L128="",B128=""),"",L128-B128)</f>
        <v/>
      </c>
      <c r="W128" s="12">
        <f>IF(Q128="","",IF(W127="",Settings!$B$3+Q128,W127+Q128))</f>
        <v/>
      </c>
      <c r="X128" s="11" t="n"/>
      <c r="Y128" s="11" t="n"/>
      <c r="Z128" s="11" t="n"/>
      <c r="AA128" s="11" t="n"/>
      <c r="AB128" s="11" t="n"/>
      <c r="AC128" s="11" t="n"/>
      <c r="AD128" s="11" t="n"/>
      <c r="AE128" s="16">
        <f>IF(OR(AC128="",B128=""),"",AC128-B128)</f>
        <v/>
      </c>
      <c r="AF128" s="11" t="n"/>
    </row>
    <row r="129">
      <c r="A129" s="10" t="n">
        <v>128</v>
      </c>
      <c r="B129" s="11" t="n"/>
      <c r="C129" s="11" t="n"/>
      <c r="D129" s="11" t="n"/>
      <c r="E129" s="11" t="n"/>
      <c r="F129" s="11" t="n"/>
      <c r="G129" s="11" t="n"/>
      <c r="H129" s="11" t="n"/>
      <c r="I129" s="11" t="n"/>
      <c r="J129" s="11" t="n"/>
      <c r="K129" s="11" t="n"/>
      <c r="L129" s="11" t="n"/>
      <c r="M129" s="11" t="n"/>
      <c r="N129" s="11" t="n"/>
      <c r="O129" s="11" t="n"/>
      <c r="P129" s="12">
        <f>IF(OR(N129="",H129=""),"",IF(F129="Short",(H129-N129),(N129-H129))*K129*IF(E129="Option",100,1))</f>
        <v/>
      </c>
      <c r="Q129" s="12">
        <f>IF(P129="","",P129-O129)</f>
        <v/>
      </c>
      <c r="R129" s="13">
        <f>IF(Q129="","",IF(H129*K129=0,"",Q129/(H129*K129*IF(E129="Option",100,1))*100))</f>
        <v/>
      </c>
      <c r="S129" s="14">
        <f>IF(OR(Q129="",I129="",I129=H129),"",Q129/(ABS(H129-I129)*K129*IF(E129="Option",100,1)))</f>
        <v/>
      </c>
      <c r="T129" s="15">
        <f>IF(OR(J129="",I129="",I129=H129),"",ABS(J129-H129)/ABS(H129-I129))</f>
        <v/>
      </c>
      <c r="U129" s="16">
        <f>IF(Q129="","",IF(Q129&gt;0,"Win",IF(Q129&lt;0,"Loss","BE")))</f>
        <v/>
      </c>
      <c r="V129" s="16">
        <f>IF(OR(L129="",B129=""),"",L129-B129)</f>
        <v/>
      </c>
      <c r="W129" s="12">
        <f>IF(Q129="","",IF(W128="",Settings!$B$3+Q129,W128+Q129))</f>
        <v/>
      </c>
      <c r="X129" s="11" t="n"/>
      <c r="Y129" s="11" t="n"/>
      <c r="Z129" s="11" t="n"/>
      <c r="AA129" s="11" t="n"/>
      <c r="AB129" s="11" t="n"/>
      <c r="AC129" s="11" t="n"/>
      <c r="AD129" s="11" t="n"/>
      <c r="AE129" s="16">
        <f>IF(OR(AC129="",B129=""),"",AC129-B129)</f>
        <v/>
      </c>
      <c r="AF129" s="11" t="n"/>
    </row>
    <row r="130">
      <c r="A130" s="10" t="n">
        <v>129</v>
      </c>
      <c r="B130" s="11" t="n"/>
      <c r="C130" s="11" t="n"/>
      <c r="D130" s="11" t="n"/>
      <c r="E130" s="11" t="n"/>
      <c r="F130" s="11" t="n"/>
      <c r="G130" s="11" t="n"/>
      <c r="H130" s="11" t="n"/>
      <c r="I130" s="11" t="n"/>
      <c r="J130" s="11" t="n"/>
      <c r="K130" s="11" t="n"/>
      <c r="L130" s="11" t="n"/>
      <c r="M130" s="11" t="n"/>
      <c r="N130" s="11" t="n"/>
      <c r="O130" s="11" t="n"/>
      <c r="P130" s="12">
        <f>IF(OR(N130="",H130=""),"",IF(F130="Short",(H130-N130),(N130-H130))*K130*IF(E130="Option",100,1))</f>
        <v/>
      </c>
      <c r="Q130" s="12">
        <f>IF(P130="","",P130-O130)</f>
        <v/>
      </c>
      <c r="R130" s="13">
        <f>IF(Q130="","",IF(H130*K130=0,"",Q130/(H130*K130*IF(E130="Option",100,1))*100))</f>
        <v/>
      </c>
      <c r="S130" s="14">
        <f>IF(OR(Q130="",I130="",I130=H130),"",Q130/(ABS(H130-I130)*K130*IF(E130="Option",100,1)))</f>
        <v/>
      </c>
      <c r="T130" s="15">
        <f>IF(OR(J130="",I130="",I130=H130),"",ABS(J130-H130)/ABS(H130-I130))</f>
        <v/>
      </c>
      <c r="U130" s="16">
        <f>IF(Q130="","",IF(Q130&gt;0,"Win",IF(Q130&lt;0,"Loss","BE")))</f>
        <v/>
      </c>
      <c r="V130" s="16">
        <f>IF(OR(L130="",B130=""),"",L130-B130)</f>
        <v/>
      </c>
      <c r="W130" s="12">
        <f>IF(Q130="","",IF(W129="",Settings!$B$3+Q130,W129+Q130))</f>
        <v/>
      </c>
      <c r="X130" s="11" t="n"/>
      <c r="Y130" s="11" t="n"/>
      <c r="Z130" s="11" t="n"/>
      <c r="AA130" s="11" t="n"/>
      <c r="AB130" s="11" t="n"/>
      <c r="AC130" s="11" t="n"/>
      <c r="AD130" s="11" t="n"/>
      <c r="AE130" s="16">
        <f>IF(OR(AC130="",B130=""),"",AC130-B130)</f>
        <v/>
      </c>
      <c r="AF130" s="11" t="n"/>
    </row>
    <row r="131">
      <c r="A131" s="10" t="n">
        <v>130</v>
      </c>
      <c r="B131" s="11" t="n"/>
      <c r="C131" s="11" t="n"/>
      <c r="D131" s="11" t="n"/>
      <c r="E131" s="11" t="n"/>
      <c r="F131" s="11" t="n"/>
      <c r="G131" s="11" t="n"/>
      <c r="H131" s="11" t="n"/>
      <c r="I131" s="11" t="n"/>
      <c r="J131" s="11" t="n"/>
      <c r="K131" s="11" t="n"/>
      <c r="L131" s="11" t="n"/>
      <c r="M131" s="11" t="n"/>
      <c r="N131" s="11" t="n"/>
      <c r="O131" s="11" t="n"/>
      <c r="P131" s="12">
        <f>IF(OR(N131="",H131=""),"",IF(F131="Short",(H131-N131),(N131-H131))*K131*IF(E131="Option",100,1))</f>
        <v/>
      </c>
      <c r="Q131" s="12">
        <f>IF(P131="","",P131-O131)</f>
        <v/>
      </c>
      <c r="R131" s="13">
        <f>IF(Q131="","",IF(H131*K131=0,"",Q131/(H131*K131*IF(E131="Option",100,1))*100))</f>
        <v/>
      </c>
      <c r="S131" s="14">
        <f>IF(OR(Q131="",I131="",I131=H131),"",Q131/(ABS(H131-I131)*K131*IF(E131="Option",100,1)))</f>
        <v/>
      </c>
      <c r="T131" s="15">
        <f>IF(OR(J131="",I131="",I131=H131),"",ABS(J131-H131)/ABS(H131-I131))</f>
        <v/>
      </c>
      <c r="U131" s="16">
        <f>IF(Q131="","",IF(Q131&gt;0,"Win",IF(Q131&lt;0,"Loss","BE")))</f>
        <v/>
      </c>
      <c r="V131" s="16">
        <f>IF(OR(L131="",B131=""),"",L131-B131)</f>
        <v/>
      </c>
      <c r="W131" s="12">
        <f>IF(Q131="","",IF(W130="",Settings!$B$3+Q131,W130+Q131))</f>
        <v/>
      </c>
      <c r="X131" s="11" t="n"/>
      <c r="Y131" s="11" t="n"/>
      <c r="Z131" s="11" t="n"/>
      <c r="AA131" s="11" t="n"/>
      <c r="AB131" s="11" t="n"/>
      <c r="AC131" s="11" t="n"/>
      <c r="AD131" s="11" t="n"/>
      <c r="AE131" s="16">
        <f>IF(OR(AC131="",B131=""),"",AC131-B131)</f>
        <v/>
      </c>
      <c r="AF131" s="11" t="n"/>
    </row>
    <row r="132">
      <c r="A132" s="10" t="n">
        <v>131</v>
      </c>
      <c r="B132" s="11" t="n"/>
      <c r="C132" s="11" t="n"/>
      <c r="D132" s="11" t="n"/>
      <c r="E132" s="11" t="n"/>
      <c r="F132" s="11" t="n"/>
      <c r="G132" s="11" t="n"/>
      <c r="H132" s="11" t="n"/>
      <c r="I132" s="11" t="n"/>
      <c r="J132" s="11" t="n"/>
      <c r="K132" s="11" t="n"/>
      <c r="L132" s="11" t="n"/>
      <c r="M132" s="11" t="n"/>
      <c r="N132" s="11" t="n"/>
      <c r="O132" s="11" t="n"/>
      <c r="P132" s="12">
        <f>IF(OR(N132="",H132=""),"",IF(F132="Short",(H132-N132),(N132-H132))*K132*IF(E132="Option",100,1))</f>
        <v/>
      </c>
      <c r="Q132" s="12">
        <f>IF(P132="","",P132-O132)</f>
        <v/>
      </c>
      <c r="R132" s="13">
        <f>IF(Q132="","",IF(H132*K132=0,"",Q132/(H132*K132*IF(E132="Option",100,1))*100))</f>
        <v/>
      </c>
      <c r="S132" s="14">
        <f>IF(OR(Q132="",I132="",I132=H132),"",Q132/(ABS(H132-I132)*K132*IF(E132="Option",100,1)))</f>
        <v/>
      </c>
      <c r="T132" s="15">
        <f>IF(OR(J132="",I132="",I132=H132),"",ABS(J132-H132)/ABS(H132-I132))</f>
        <v/>
      </c>
      <c r="U132" s="16">
        <f>IF(Q132="","",IF(Q132&gt;0,"Win",IF(Q132&lt;0,"Loss","BE")))</f>
        <v/>
      </c>
      <c r="V132" s="16">
        <f>IF(OR(L132="",B132=""),"",L132-B132)</f>
        <v/>
      </c>
      <c r="W132" s="12">
        <f>IF(Q132="","",IF(W131="",Settings!$B$3+Q132,W131+Q132))</f>
        <v/>
      </c>
      <c r="X132" s="11" t="n"/>
      <c r="Y132" s="11" t="n"/>
      <c r="Z132" s="11" t="n"/>
      <c r="AA132" s="11" t="n"/>
      <c r="AB132" s="11" t="n"/>
      <c r="AC132" s="11" t="n"/>
      <c r="AD132" s="11" t="n"/>
      <c r="AE132" s="16">
        <f>IF(OR(AC132="",B132=""),"",AC132-B132)</f>
        <v/>
      </c>
      <c r="AF132" s="11" t="n"/>
    </row>
    <row r="133">
      <c r="A133" s="10" t="n">
        <v>132</v>
      </c>
      <c r="B133" s="11" t="n"/>
      <c r="C133" s="11" t="n"/>
      <c r="D133" s="11" t="n"/>
      <c r="E133" s="11" t="n"/>
      <c r="F133" s="11" t="n"/>
      <c r="G133" s="11" t="n"/>
      <c r="H133" s="11" t="n"/>
      <c r="I133" s="11" t="n"/>
      <c r="J133" s="11" t="n"/>
      <c r="K133" s="11" t="n"/>
      <c r="L133" s="11" t="n"/>
      <c r="M133" s="11" t="n"/>
      <c r="N133" s="11" t="n"/>
      <c r="O133" s="11" t="n"/>
      <c r="P133" s="12">
        <f>IF(OR(N133="",H133=""),"",IF(F133="Short",(H133-N133),(N133-H133))*K133*IF(E133="Option",100,1))</f>
        <v/>
      </c>
      <c r="Q133" s="12">
        <f>IF(P133="","",P133-O133)</f>
        <v/>
      </c>
      <c r="R133" s="13">
        <f>IF(Q133="","",IF(H133*K133=0,"",Q133/(H133*K133*IF(E133="Option",100,1))*100))</f>
        <v/>
      </c>
      <c r="S133" s="14">
        <f>IF(OR(Q133="",I133="",I133=H133),"",Q133/(ABS(H133-I133)*K133*IF(E133="Option",100,1)))</f>
        <v/>
      </c>
      <c r="T133" s="15">
        <f>IF(OR(J133="",I133="",I133=H133),"",ABS(J133-H133)/ABS(H133-I133))</f>
        <v/>
      </c>
      <c r="U133" s="16">
        <f>IF(Q133="","",IF(Q133&gt;0,"Win",IF(Q133&lt;0,"Loss","BE")))</f>
        <v/>
      </c>
      <c r="V133" s="16">
        <f>IF(OR(L133="",B133=""),"",L133-B133)</f>
        <v/>
      </c>
      <c r="W133" s="12">
        <f>IF(Q133="","",IF(W132="",Settings!$B$3+Q133,W132+Q133))</f>
        <v/>
      </c>
      <c r="X133" s="11" t="n"/>
      <c r="Y133" s="11" t="n"/>
      <c r="Z133" s="11" t="n"/>
      <c r="AA133" s="11" t="n"/>
      <c r="AB133" s="11" t="n"/>
      <c r="AC133" s="11" t="n"/>
      <c r="AD133" s="11" t="n"/>
      <c r="AE133" s="16">
        <f>IF(OR(AC133="",B133=""),"",AC133-B133)</f>
        <v/>
      </c>
      <c r="AF133" s="11" t="n"/>
    </row>
    <row r="134">
      <c r="A134" s="10" t="n">
        <v>133</v>
      </c>
      <c r="B134" s="11" t="n"/>
      <c r="C134" s="11" t="n"/>
      <c r="D134" s="11" t="n"/>
      <c r="E134" s="11" t="n"/>
      <c r="F134" s="11" t="n"/>
      <c r="G134" s="11" t="n"/>
      <c r="H134" s="11" t="n"/>
      <c r="I134" s="11" t="n"/>
      <c r="J134" s="11" t="n"/>
      <c r="K134" s="11" t="n"/>
      <c r="L134" s="11" t="n"/>
      <c r="M134" s="11" t="n"/>
      <c r="N134" s="11" t="n"/>
      <c r="O134" s="11" t="n"/>
      <c r="P134" s="12">
        <f>IF(OR(N134="",H134=""),"",IF(F134="Short",(H134-N134),(N134-H134))*K134*IF(E134="Option",100,1))</f>
        <v/>
      </c>
      <c r="Q134" s="12">
        <f>IF(P134="","",P134-O134)</f>
        <v/>
      </c>
      <c r="R134" s="13">
        <f>IF(Q134="","",IF(H134*K134=0,"",Q134/(H134*K134*IF(E134="Option",100,1))*100))</f>
        <v/>
      </c>
      <c r="S134" s="14">
        <f>IF(OR(Q134="",I134="",I134=H134),"",Q134/(ABS(H134-I134)*K134*IF(E134="Option",100,1)))</f>
        <v/>
      </c>
      <c r="T134" s="15">
        <f>IF(OR(J134="",I134="",I134=H134),"",ABS(J134-H134)/ABS(H134-I134))</f>
        <v/>
      </c>
      <c r="U134" s="16">
        <f>IF(Q134="","",IF(Q134&gt;0,"Win",IF(Q134&lt;0,"Loss","BE")))</f>
        <v/>
      </c>
      <c r="V134" s="16">
        <f>IF(OR(L134="",B134=""),"",L134-B134)</f>
        <v/>
      </c>
      <c r="W134" s="12">
        <f>IF(Q134="","",IF(W133="",Settings!$B$3+Q134,W133+Q134))</f>
        <v/>
      </c>
      <c r="X134" s="11" t="n"/>
      <c r="Y134" s="11" t="n"/>
      <c r="Z134" s="11" t="n"/>
      <c r="AA134" s="11" t="n"/>
      <c r="AB134" s="11" t="n"/>
      <c r="AC134" s="11" t="n"/>
      <c r="AD134" s="11" t="n"/>
      <c r="AE134" s="16">
        <f>IF(OR(AC134="",B134=""),"",AC134-B134)</f>
        <v/>
      </c>
      <c r="AF134" s="11" t="n"/>
    </row>
    <row r="135">
      <c r="A135" s="10" t="n">
        <v>134</v>
      </c>
      <c r="B135" s="11" t="n"/>
      <c r="C135" s="11" t="n"/>
      <c r="D135" s="11" t="n"/>
      <c r="E135" s="11" t="n"/>
      <c r="F135" s="11" t="n"/>
      <c r="G135" s="11" t="n"/>
      <c r="H135" s="11" t="n"/>
      <c r="I135" s="11" t="n"/>
      <c r="J135" s="11" t="n"/>
      <c r="K135" s="11" t="n"/>
      <c r="L135" s="11" t="n"/>
      <c r="M135" s="11" t="n"/>
      <c r="N135" s="11" t="n"/>
      <c r="O135" s="11" t="n"/>
      <c r="P135" s="12">
        <f>IF(OR(N135="",H135=""),"",IF(F135="Short",(H135-N135),(N135-H135))*K135*IF(E135="Option",100,1))</f>
        <v/>
      </c>
      <c r="Q135" s="12">
        <f>IF(P135="","",P135-O135)</f>
        <v/>
      </c>
      <c r="R135" s="13">
        <f>IF(Q135="","",IF(H135*K135=0,"",Q135/(H135*K135*IF(E135="Option",100,1))*100))</f>
        <v/>
      </c>
      <c r="S135" s="14">
        <f>IF(OR(Q135="",I135="",I135=H135),"",Q135/(ABS(H135-I135)*K135*IF(E135="Option",100,1)))</f>
        <v/>
      </c>
      <c r="T135" s="15">
        <f>IF(OR(J135="",I135="",I135=H135),"",ABS(J135-H135)/ABS(H135-I135))</f>
        <v/>
      </c>
      <c r="U135" s="16">
        <f>IF(Q135="","",IF(Q135&gt;0,"Win",IF(Q135&lt;0,"Loss","BE")))</f>
        <v/>
      </c>
      <c r="V135" s="16">
        <f>IF(OR(L135="",B135=""),"",L135-B135)</f>
        <v/>
      </c>
      <c r="W135" s="12">
        <f>IF(Q135="","",IF(W134="",Settings!$B$3+Q135,W134+Q135))</f>
        <v/>
      </c>
      <c r="X135" s="11" t="n"/>
      <c r="Y135" s="11" t="n"/>
      <c r="Z135" s="11" t="n"/>
      <c r="AA135" s="11" t="n"/>
      <c r="AB135" s="11" t="n"/>
      <c r="AC135" s="11" t="n"/>
      <c r="AD135" s="11" t="n"/>
      <c r="AE135" s="16">
        <f>IF(OR(AC135="",B135=""),"",AC135-B135)</f>
        <v/>
      </c>
      <c r="AF135" s="11" t="n"/>
    </row>
    <row r="136">
      <c r="A136" s="10" t="n">
        <v>135</v>
      </c>
      <c r="B136" s="11" t="n"/>
      <c r="C136" s="11" t="n"/>
      <c r="D136" s="11" t="n"/>
      <c r="E136" s="11" t="n"/>
      <c r="F136" s="11" t="n"/>
      <c r="G136" s="11" t="n"/>
      <c r="H136" s="11" t="n"/>
      <c r="I136" s="11" t="n"/>
      <c r="J136" s="11" t="n"/>
      <c r="K136" s="11" t="n"/>
      <c r="L136" s="11" t="n"/>
      <c r="M136" s="11" t="n"/>
      <c r="N136" s="11" t="n"/>
      <c r="O136" s="11" t="n"/>
      <c r="P136" s="12">
        <f>IF(OR(N136="",H136=""),"",IF(F136="Short",(H136-N136),(N136-H136))*K136*IF(E136="Option",100,1))</f>
        <v/>
      </c>
      <c r="Q136" s="12">
        <f>IF(P136="","",P136-O136)</f>
        <v/>
      </c>
      <c r="R136" s="13">
        <f>IF(Q136="","",IF(H136*K136=0,"",Q136/(H136*K136*IF(E136="Option",100,1))*100))</f>
        <v/>
      </c>
      <c r="S136" s="14">
        <f>IF(OR(Q136="",I136="",I136=H136),"",Q136/(ABS(H136-I136)*K136*IF(E136="Option",100,1)))</f>
        <v/>
      </c>
      <c r="T136" s="15">
        <f>IF(OR(J136="",I136="",I136=H136),"",ABS(J136-H136)/ABS(H136-I136))</f>
        <v/>
      </c>
      <c r="U136" s="16">
        <f>IF(Q136="","",IF(Q136&gt;0,"Win",IF(Q136&lt;0,"Loss","BE")))</f>
        <v/>
      </c>
      <c r="V136" s="16">
        <f>IF(OR(L136="",B136=""),"",L136-B136)</f>
        <v/>
      </c>
      <c r="W136" s="12">
        <f>IF(Q136="","",IF(W135="",Settings!$B$3+Q136,W135+Q136))</f>
        <v/>
      </c>
      <c r="X136" s="11" t="n"/>
      <c r="Y136" s="11" t="n"/>
      <c r="Z136" s="11" t="n"/>
      <c r="AA136" s="11" t="n"/>
      <c r="AB136" s="11" t="n"/>
      <c r="AC136" s="11" t="n"/>
      <c r="AD136" s="11" t="n"/>
      <c r="AE136" s="16">
        <f>IF(OR(AC136="",B136=""),"",AC136-B136)</f>
        <v/>
      </c>
      <c r="AF136" s="11" t="n"/>
    </row>
    <row r="137">
      <c r="A137" s="10" t="n">
        <v>136</v>
      </c>
      <c r="B137" s="11" t="n"/>
      <c r="C137" s="11" t="n"/>
      <c r="D137" s="11" t="n"/>
      <c r="E137" s="11" t="n"/>
      <c r="F137" s="11" t="n"/>
      <c r="G137" s="11" t="n"/>
      <c r="H137" s="11" t="n"/>
      <c r="I137" s="11" t="n"/>
      <c r="J137" s="11" t="n"/>
      <c r="K137" s="11" t="n"/>
      <c r="L137" s="11" t="n"/>
      <c r="M137" s="11" t="n"/>
      <c r="N137" s="11" t="n"/>
      <c r="O137" s="11" t="n"/>
      <c r="P137" s="12">
        <f>IF(OR(N137="",H137=""),"",IF(F137="Short",(H137-N137),(N137-H137))*K137*IF(E137="Option",100,1))</f>
        <v/>
      </c>
      <c r="Q137" s="12">
        <f>IF(P137="","",P137-O137)</f>
        <v/>
      </c>
      <c r="R137" s="13">
        <f>IF(Q137="","",IF(H137*K137=0,"",Q137/(H137*K137*IF(E137="Option",100,1))*100))</f>
        <v/>
      </c>
      <c r="S137" s="14">
        <f>IF(OR(Q137="",I137="",I137=H137),"",Q137/(ABS(H137-I137)*K137*IF(E137="Option",100,1)))</f>
        <v/>
      </c>
      <c r="T137" s="15">
        <f>IF(OR(J137="",I137="",I137=H137),"",ABS(J137-H137)/ABS(H137-I137))</f>
        <v/>
      </c>
      <c r="U137" s="16">
        <f>IF(Q137="","",IF(Q137&gt;0,"Win",IF(Q137&lt;0,"Loss","BE")))</f>
        <v/>
      </c>
      <c r="V137" s="16">
        <f>IF(OR(L137="",B137=""),"",L137-B137)</f>
        <v/>
      </c>
      <c r="W137" s="12">
        <f>IF(Q137="","",IF(W136="",Settings!$B$3+Q137,W136+Q137))</f>
        <v/>
      </c>
      <c r="X137" s="11" t="n"/>
      <c r="Y137" s="11" t="n"/>
      <c r="Z137" s="11" t="n"/>
      <c r="AA137" s="11" t="n"/>
      <c r="AB137" s="11" t="n"/>
      <c r="AC137" s="11" t="n"/>
      <c r="AD137" s="11" t="n"/>
      <c r="AE137" s="16">
        <f>IF(OR(AC137="",B137=""),"",AC137-B137)</f>
        <v/>
      </c>
      <c r="AF137" s="11" t="n"/>
    </row>
    <row r="138">
      <c r="A138" s="10" t="n">
        <v>137</v>
      </c>
      <c r="B138" s="11" t="n"/>
      <c r="C138" s="11" t="n"/>
      <c r="D138" s="11" t="n"/>
      <c r="E138" s="11" t="n"/>
      <c r="F138" s="11" t="n"/>
      <c r="G138" s="11" t="n"/>
      <c r="H138" s="11" t="n"/>
      <c r="I138" s="11" t="n"/>
      <c r="J138" s="11" t="n"/>
      <c r="K138" s="11" t="n"/>
      <c r="L138" s="11" t="n"/>
      <c r="M138" s="11" t="n"/>
      <c r="N138" s="11" t="n"/>
      <c r="O138" s="11" t="n"/>
      <c r="P138" s="12">
        <f>IF(OR(N138="",H138=""),"",IF(F138="Short",(H138-N138),(N138-H138))*K138*IF(E138="Option",100,1))</f>
        <v/>
      </c>
      <c r="Q138" s="12">
        <f>IF(P138="","",P138-O138)</f>
        <v/>
      </c>
      <c r="R138" s="13">
        <f>IF(Q138="","",IF(H138*K138=0,"",Q138/(H138*K138*IF(E138="Option",100,1))*100))</f>
        <v/>
      </c>
      <c r="S138" s="14">
        <f>IF(OR(Q138="",I138="",I138=H138),"",Q138/(ABS(H138-I138)*K138*IF(E138="Option",100,1)))</f>
        <v/>
      </c>
      <c r="T138" s="15">
        <f>IF(OR(J138="",I138="",I138=H138),"",ABS(J138-H138)/ABS(H138-I138))</f>
        <v/>
      </c>
      <c r="U138" s="16">
        <f>IF(Q138="","",IF(Q138&gt;0,"Win",IF(Q138&lt;0,"Loss","BE")))</f>
        <v/>
      </c>
      <c r="V138" s="16">
        <f>IF(OR(L138="",B138=""),"",L138-B138)</f>
        <v/>
      </c>
      <c r="W138" s="12">
        <f>IF(Q138="","",IF(W137="",Settings!$B$3+Q138,W137+Q138))</f>
        <v/>
      </c>
      <c r="X138" s="11" t="n"/>
      <c r="Y138" s="11" t="n"/>
      <c r="Z138" s="11" t="n"/>
      <c r="AA138" s="11" t="n"/>
      <c r="AB138" s="11" t="n"/>
      <c r="AC138" s="11" t="n"/>
      <c r="AD138" s="11" t="n"/>
      <c r="AE138" s="16">
        <f>IF(OR(AC138="",B138=""),"",AC138-B138)</f>
        <v/>
      </c>
      <c r="AF138" s="11" t="n"/>
    </row>
    <row r="139">
      <c r="A139" s="10" t="n">
        <v>138</v>
      </c>
      <c r="B139" s="11" t="n"/>
      <c r="C139" s="11" t="n"/>
      <c r="D139" s="11" t="n"/>
      <c r="E139" s="11" t="n"/>
      <c r="F139" s="11" t="n"/>
      <c r="G139" s="11" t="n"/>
      <c r="H139" s="11" t="n"/>
      <c r="I139" s="11" t="n"/>
      <c r="J139" s="11" t="n"/>
      <c r="K139" s="11" t="n"/>
      <c r="L139" s="11" t="n"/>
      <c r="M139" s="11" t="n"/>
      <c r="N139" s="11" t="n"/>
      <c r="O139" s="11" t="n"/>
      <c r="P139" s="12">
        <f>IF(OR(N139="",H139=""),"",IF(F139="Short",(H139-N139),(N139-H139))*K139*IF(E139="Option",100,1))</f>
        <v/>
      </c>
      <c r="Q139" s="12">
        <f>IF(P139="","",P139-O139)</f>
        <v/>
      </c>
      <c r="R139" s="13">
        <f>IF(Q139="","",IF(H139*K139=0,"",Q139/(H139*K139*IF(E139="Option",100,1))*100))</f>
        <v/>
      </c>
      <c r="S139" s="14">
        <f>IF(OR(Q139="",I139="",I139=H139),"",Q139/(ABS(H139-I139)*K139*IF(E139="Option",100,1)))</f>
        <v/>
      </c>
      <c r="T139" s="15">
        <f>IF(OR(J139="",I139="",I139=H139),"",ABS(J139-H139)/ABS(H139-I139))</f>
        <v/>
      </c>
      <c r="U139" s="16">
        <f>IF(Q139="","",IF(Q139&gt;0,"Win",IF(Q139&lt;0,"Loss","BE")))</f>
        <v/>
      </c>
      <c r="V139" s="16">
        <f>IF(OR(L139="",B139=""),"",L139-B139)</f>
        <v/>
      </c>
      <c r="W139" s="12">
        <f>IF(Q139="","",IF(W138="",Settings!$B$3+Q139,W138+Q139))</f>
        <v/>
      </c>
      <c r="X139" s="11" t="n"/>
      <c r="Y139" s="11" t="n"/>
      <c r="Z139" s="11" t="n"/>
      <c r="AA139" s="11" t="n"/>
      <c r="AB139" s="11" t="n"/>
      <c r="AC139" s="11" t="n"/>
      <c r="AD139" s="11" t="n"/>
      <c r="AE139" s="16">
        <f>IF(OR(AC139="",B139=""),"",AC139-B139)</f>
        <v/>
      </c>
      <c r="AF139" s="11" t="n"/>
    </row>
    <row r="140">
      <c r="A140" s="10" t="n">
        <v>139</v>
      </c>
      <c r="B140" s="11" t="n"/>
      <c r="C140" s="11" t="n"/>
      <c r="D140" s="11" t="n"/>
      <c r="E140" s="11" t="n"/>
      <c r="F140" s="11" t="n"/>
      <c r="G140" s="11" t="n"/>
      <c r="H140" s="11" t="n"/>
      <c r="I140" s="11" t="n"/>
      <c r="J140" s="11" t="n"/>
      <c r="K140" s="11" t="n"/>
      <c r="L140" s="11" t="n"/>
      <c r="M140" s="11" t="n"/>
      <c r="N140" s="11" t="n"/>
      <c r="O140" s="11" t="n"/>
      <c r="P140" s="12">
        <f>IF(OR(N140="",H140=""),"",IF(F140="Short",(H140-N140),(N140-H140))*K140*IF(E140="Option",100,1))</f>
        <v/>
      </c>
      <c r="Q140" s="12">
        <f>IF(P140="","",P140-O140)</f>
        <v/>
      </c>
      <c r="R140" s="13">
        <f>IF(Q140="","",IF(H140*K140=0,"",Q140/(H140*K140*IF(E140="Option",100,1))*100))</f>
        <v/>
      </c>
      <c r="S140" s="14">
        <f>IF(OR(Q140="",I140="",I140=H140),"",Q140/(ABS(H140-I140)*K140*IF(E140="Option",100,1)))</f>
        <v/>
      </c>
      <c r="T140" s="15">
        <f>IF(OR(J140="",I140="",I140=H140),"",ABS(J140-H140)/ABS(H140-I140))</f>
        <v/>
      </c>
      <c r="U140" s="16">
        <f>IF(Q140="","",IF(Q140&gt;0,"Win",IF(Q140&lt;0,"Loss","BE")))</f>
        <v/>
      </c>
      <c r="V140" s="16">
        <f>IF(OR(L140="",B140=""),"",L140-B140)</f>
        <v/>
      </c>
      <c r="W140" s="12">
        <f>IF(Q140="","",IF(W139="",Settings!$B$3+Q140,W139+Q140))</f>
        <v/>
      </c>
      <c r="X140" s="11" t="n"/>
      <c r="Y140" s="11" t="n"/>
      <c r="Z140" s="11" t="n"/>
      <c r="AA140" s="11" t="n"/>
      <c r="AB140" s="11" t="n"/>
      <c r="AC140" s="11" t="n"/>
      <c r="AD140" s="11" t="n"/>
      <c r="AE140" s="16">
        <f>IF(OR(AC140="",B140=""),"",AC140-B140)</f>
        <v/>
      </c>
      <c r="AF140" s="11" t="n"/>
    </row>
    <row r="141">
      <c r="A141" s="10" t="n">
        <v>140</v>
      </c>
      <c r="B141" s="11" t="n"/>
      <c r="C141" s="11" t="n"/>
      <c r="D141" s="11" t="n"/>
      <c r="E141" s="11" t="n"/>
      <c r="F141" s="11" t="n"/>
      <c r="G141" s="11" t="n"/>
      <c r="H141" s="11" t="n"/>
      <c r="I141" s="11" t="n"/>
      <c r="J141" s="11" t="n"/>
      <c r="K141" s="11" t="n"/>
      <c r="L141" s="11" t="n"/>
      <c r="M141" s="11" t="n"/>
      <c r="N141" s="11" t="n"/>
      <c r="O141" s="11" t="n"/>
      <c r="P141" s="12">
        <f>IF(OR(N141="",H141=""),"",IF(F141="Short",(H141-N141),(N141-H141))*K141*IF(E141="Option",100,1))</f>
        <v/>
      </c>
      <c r="Q141" s="12">
        <f>IF(P141="","",P141-O141)</f>
        <v/>
      </c>
      <c r="R141" s="13">
        <f>IF(Q141="","",IF(H141*K141=0,"",Q141/(H141*K141*IF(E141="Option",100,1))*100))</f>
        <v/>
      </c>
      <c r="S141" s="14">
        <f>IF(OR(Q141="",I141="",I141=H141),"",Q141/(ABS(H141-I141)*K141*IF(E141="Option",100,1)))</f>
        <v/>
      </c>
      <c r="T141" s="15">
        <f>IF(OR(J141="",I141="",I141=H141),"",ABS(J141-H141)/ABS(H141-I141))</f>
        <v/>
      </c>
      <c r="U141" s="16">
        <f>IF(Q141="","",IF(Q141&gt;0,"Win",IF(Q141&lt;0,"Loss","BE")))</f>
        <v/>
      </c>
      <c r="V141" s="16">
        <f>IF(OR(L141="",B141=""),"",L141-B141)</f>
        <v/>
      </c>
      <c r="W141" s="12">
        <f>IF(Q141="","",IF(W140="",Settings!$B$3+Q141,W140+Q141))</f>
        <v/>
      </c>
      <c r="X141" s="11" t="n"/>
      <c r="Y141" s="11" t="n"/>
      <c r="Z141" s="11" t="n"/>
      <c r="AA141" s="11" t="n"/>
      <c r="AB141" s="11" t="n"/>
      <c r="AC141" s="11" t="n"/>
      <c r="AD141" s="11" t="n"/>
      <c r="AE141" s="16">
        <f>IF(OR(AC141="",B141=""),"",AC141-B141)</f>
        <v/>
      </c>
      <c r="AF141" s="11" t="n"/>
    </row>
    <row r="142">
      <c r="A142" s="10" t="n">
        <v>141</v>
      </c>
      <c r="B142" s="11" t="n"/>
      <c r="C142" s="11" t="n"/>
      <c r="D142" s="11" t="n"/>
      <c r="E142" s="11" t="n"/>
      <c r="F142" s="11" t="n"/>
      <c r="G142" s="11" t="n"/>
      <c r="H142" s="11" t="n"/>
      <c r="I142" s="11" t="n"/>
      <c r="J142" s="11" t="n"/>
      <c r="K142" s="11" t="n"/>
      <c r="L142" s="11" t="n"/>
      <c r="M142" s="11" t="n"/>
      <c r="N142" s="11" t="n"/>
      <c r="O142" s="11" t="n"/>
      <c r="P142" s="12">
        <f>IF(OR(N142="",H142=""),"",IF(F142="Short",(H142-N142),(N142-H142))*K142*IF(E142="Option",100,1))</f>
        <v/>
      </c>
      <c r="Q142" s="12">
        <f>IF(P142="","",P142-O142)</f>
        <v/>
      </c>
      <c r="R142" s="13">
        <f>IF(Q142="","",IF(H142*K142=0,"",Q142/(H142*K142*IF(E142="Option",100,1))*100))</f>
        <v/>
      </c>
      <c r="S142" s="14">
        <f>IF(OR(Q142="",I142="",I142=H142),"",Q142/(ABS(H142-I142)*K142*IF(E142="Option",100,1)))</f>
        <v/>
      </c>
      <c r="T142" s="15">
        <f>IF(OR(J142="",I142="",I142=H142),"",ABS(J142-H142)/ABS(H142-I142))</f>
        <v/>
      </c>
      <c r="U142" s="16">
        <f>IF(Q142="","",IF(Q142&gt;0,"Win",IF(Q142&lt;0,"Loss","BE")))</f>
        <v/>
      </c>
      <c r="V142" s="16">
        <f>IF(OR(L142="",B142=""),"",L142-B142)</f>
        <v/>
      </c>
      <c r="W142" s="12">
        <f>IF(Q142="","",IF(W141="",Settings!$B$3+Q142,W141+Q142))</f>
        <v/>
      </c>
      <c r="X142" s="11" t="n"/>
      <c r="Y142" s="11" t="n"/>
      <c r="Z142" s="11" t="n"/>
      <c r="AA142" s="11" t="n"/>
      <c r="AB142" s="11" t="n"/>
      <c r="AC142" s="11" t="n"/>
      <c r="AD142" s="11" t="n"/>
      <c r="AE142" s="16">
        <f>IF(OR(AC142="",B142=""),"",AC142-B142)</f>
        <v/>
      </c>
      <c r="AF142" s="11" t="n"/>
    </row>
    <row r="143">
      <c r="A143" s="10" t="n">
        <v>142</v>
      </c>
      <c r="B143" s="11" t="n"/>
      <c r="C143" s="11" t="n"/>
      <c r="D143" s="11" t="n"/>
      <c r="E143" s="11" t="n"/>
      <c r="F143" s="11" t="n"/>
      <c r="G143" s="11" t="n"/>
      <c r="H143" s="11" t="n"/>
      <c r="I143" s="11" t="n"/>
      <c r="J143" s="11" t="n"/>
      <c r="K143" s="11" t="n"/>
      <c r="L143" s="11" t="n"/>
      <c r="M143" s="11" t="n"/>
      <c r="N143" s="11" t="n"/>
      <c r="O143" s="11" t="n"/>
      <c r="P143" s="12">
        <f>IF(OR(N143="",H143=""),"",IF(F143="Short",(H143-N143),(N143-H143))*K143*IF(E143="Option",100,1))</f>
        <v/>
      </c>
      <c r="Q143" s="12">
        <f>IF(P143="","",P143-O143)</f>
        <v/>
      </c>
      <c r="R143" s="13">
        <f>IF(Q143="","",IF(H143*K143=0,"",Q143/(H143*K143*IF(E143="Option",100,1))*100))</f>
        <v/>
      </c>
      <c r="S143" s="14">
        <f>IF(OR(Q143="",I143="",I143=H143),"",Q143/(ABS(H143-I143)*K143*IF(E143="Option",100,1)))</f>
        <v/>
      </c>
      <c r="T143" s="15">
        <f>IF(OR(J143="",I143="",I143=H143),"",ABS(J143-H143)/ABS(H143-I143))</f>
        <v/>
      </c>
      <c r="U143" s="16">
        <f>IF(Q143="","",IF(Q143&gt;0,"Win",IF(Q143&lt;0,"Loss","BE")))</f>
        <v/>
      </c>
      <c r="V143" s="16">
        <f>IF(OR(L143="",B143=""),"",L143-B143)</f>
        <v/>
      </c>
      <c r="W143" s="12">
        <f>IF(Q143="","",IF(W142="",Settings!$B$3+Q143,W142+Q143))</f>
        <v/>
      </c>
      <c r="X143" s="11" t="n"/>
      <c r="Y143" s="11" t="n"/>
      <c r="Z143" s="11" t="n"/>
      <c r="AA143" s="11" t="n"/>
      <c r="AB143" s="11" t="n"/>
      <c r="AC143" s="11" t="n"/>
      <c r="AD143" s="11" t="n"/>
      <c r="AE143" s="16">
        <f>IF(OR(AC143="",B143=""),"",AC143-B143)</f>
        <v/>
      </c>
      <c r="AF143" s="11" t="n"/>
    </row>
    <row r="144">
      <c r="A144" s="10" t="n">
        <v>143</v>
      </c>
      <c r="B144" s="11" t="n"/>
      <c r="C144" s="11" t="n"/>
      <c r="D144" s="11" t="n"/>
      <c r="E144" s="11" t="n"/>
      <c r="F144" s="11" t="n"/>
      <c r="G144" s="11" t="n"/>
      <c r="H144" s="11" t="n"/>
      <c r="I144" s="11" t="n"/>
      <c r="J144" s="11" t="n"/>
      <c r="K144" s="11" t="n"/>
      <c r="L144" s="11" t="n"/>
      <c r="M144" s="11" t="n"/>
      <c r="N144" s="11" t="n"/>
      <c r="O144" s="11" t="n"/>
      <c r="P144" s="12">
        <f>IF(OR(N144="",H144=""),"",IF(F144="Short",(H144-N144),(N144-H144))*K144*IF(E144="Option",100,1))</f>
        <v/>
      </c>
      <c r="Q144" s="12">
        <f>IF(P144="","",P144-O144)</f>
        <v/>
      </c>
      <c r="R144" s="13">
        <f>IF(Q144="","",IF(H144*K144=0,"",Q144/(H144*K144*IF(E144="Option",100,1))*100))</f>
        <v/>
      </c>
      <c r="S144" s="14">
        <f>IF(OR(Q144="",I144="",I144=H144),"",Q144/(ABS(H144-I144)*K144*IF(E144="Option",100,1)))</f>
        <v/>
      </c>
      <c r="T144" s="15">
        <f>IF(OR(J144="",I144="",I144=H144),"",ABS(J144-H144)/ABS(H144-I144))</f>
        <v/>
      </c>
      <c r="U144" s="16">
        <f>IF(Q144="","",IF(Q144&gt;0,"Win",IF(Q144&lt;0,"Loss","BE")))</f>
        <v/>
      </c>
      <c r="V144" s="16">
        <f>IF(OR(L144="",B144=""),"",L144-B144)</f>
        <v/>
      </c>
      <c r="W144" s="12">
        <f>IF(Q144="","",IF(W143="",Settings!$B$3+Q144,W143+Q144))</f>
        <v/>
      </c>
      <c r="X144" s="11" t="n"/>
      <c r="Y144" s="11" t="n"/>
      <c r="Z144" s="11" t="n"/>
      <c r="AA144" s="11" t="n"/>
      <c r="AB144" s="11" t="n"/>
      <c r="AC144" s="11" t="n"/>
      <c r="AD144" s="11" t="n"/>
      <c r="AE144" s="16">
        <f>IF(OR(AC144="",B144=""),"",AC144-B144)</f>
        <v/>
      </c>
      <c r="AF144" s="11" t="n"/>
    </row>
    <row r="145">
      <c r="A145" s="10" t="n">
        <v>144</v>
      </c>
      <c r="B145" s="11" t="n"/>
      <c r="C145" s="11" t="n"/>
      <c r="D145" s="11" t="n"/>
      <c r="E145" s="11" t="n"/>
      <c r="F145" s="11" t="n"/>
      <c r="G145" s="11" t="n"/>
      <c r="H145" s="11" t="n"/>
      <c r="I145" s="11" t="n"/>
      <c r="J145" s="11" t="n"/>
      <c r="K145" s="11" t="n"/>
      <c r="L145" s="11" t="n"/>
      <c r="M145" s="11" t="n"/>
      <c r="N145" s="11" t="n"/>
      <c r="O145" s="11" t="n"/>
      <c r="P145" s="12">
        <f>IF(OR(N145="",H145=""),"",IF(F145="Short",(H145-N145),(N145-H145))*K145*IF(E145="Option",100,1))</f>
        <v/>
      </c>
      <c r="Q145" s="12">
        <f>IF(P145="","",P145-O145)</f>
        <v/>
      </c>
      <c r="R145" s="13">
        <f>IF(Q145="","",IF(H145*K145=0,"",Q145/(H145*K145*IF(E145="Option",100,1))*100))</f>
        <v/>
      </c>
      <c r="S145" s="14">
        <f>IF(OR(Q145="",I145="",I145=H145),"",Q145/(ABS(H145-I145)*K145*IF(E145="Option",100,1)))</f>
        <v/>
      </c>
      <c r="T145" s="15">
        <f>IF(OR(J145="",I145="",I145=H145),"",ABS(J145-H145)/ABS(H145-I145))</f>
        <v/>
      </c>
      <c r="U145" s="16">
        <f>IF(Q145="","",IF(Q145&gt;0,"Win",IF(Q145&lt;0,"Loss","BE")))</f>
        <v/>
      </c>
      <c r="V145" s="16">
        <f>IF(OR(L145="",B145=""),"",L145-B145)</f>
        <v/>
      </c>
      <c r="W145" s="12">
        <f>IF(Q145="","",IF(W144="",Settings!$B$3+Q145,W144+Q145))</f>
        <v/>
      </c>
      <c r="X145" s="11" t="n"/>
      <c r="Y145" s="11" t="n"/>
      <c r="Z145" s="11" t="n"/>
      <c r="AA145" s="11" t="n"/>
      <c r="AB145" s="11" t="n"/>
      <c r="AC145" s="11" t="n"/>
      <c r="AD145" s="11" t="n"/>
      <c r="AE145" s="16">
        <f>IF(OR(AC145="",B145=""),"",AC145-B145)</f>
        <v/>
      </c>
      <c r="AF145" s="11" t="n"/>
    </row>
    <row r="146">
      <c r="A146" s="10" t="n">
        <v>145</v>
      </c>
      <c r="B146" s="11" t="n"/>
      <c r="C146" s="11" t="n"/>
      <c r="D146" s="11" t="n"/>
      <c r="E146" s="11" t="n"/>
      <c r="F146" s="11" t="n"/>
      <c r="G146" s="11" t="n"/>
      <c r="H146" s="11" t="n"/>
      <c r="I146" s="11" t="n"/>
      <c r="J146" s="11" t="n"/>
      <c r="K146" s="11" t="n"/>
      <c r="L146" s="11" t="n"/>
      <c r="M146" s="11" t="n"/>
      <c r="N146" s="11" t="n"/>
      <c r="O146" s="11" t="n"/>
      <c r="P146" s="12">
        <f>IF(OR(N146="",H146=""),"",IF(F146="Short",(H146-N146),(N146-H146))*K146*IF(E146="Option",100,1))</f>
        <v/>
      </c>
      <c r="Q146" s="12">
        <f>IF(P146="","",P146-O146)</f>
        <v/>
      </c>
      <c r="R146" s="13">
        <f>IF(Q146="","",IF(H146*K146=0,"",Q146/(H146*K146*IF(E146="Option",100,1))*100))</f>
        <v/>
      </c>
      <c r="S146" s="14">
        <f>IF(OR(Q146="",I146="",I146=H146),"",Q146/(ABS(H146-I146)*K146*IF(E146="Option",100,1)))</f>
        <v/>
      </c>
      <c r="T146" s="15">
        <f>IF(OR(J146="",I146="",I146=H146),"",ABS(J146-H146)/ABS(H146-I146))</f>
        <v/>
      </c>
      <c r="U146" s="16">
        <f>IF(Q146="","",IF(Q146&gt;0,"Win",IF(Q146&lt;0,"Loss","BE")))</f>
        <v/>
      </c>
      <c r="V146" s="16">
        <f>IF(OR(L146="",B146=""),"",L146-B146)</f>
        <v/>
      </c>
      <c r="W146" s="12">
        <f>IF(Q146="","",IF(W145="",Settings!$B$3+Q146,W145+Q146))</f>
        <v/>
      </c>
      <c r="X146" s="11" t="n"/>
      <c r="Y146" s="11" t="n"/>
      <c r="Z146" s="11" t="n"/>
      <c r="AA146" s="11" t="n"/>
      <c r="AB146" s="11" t="n"/>
      <c r="AC146" s="11" t="n"/>
      <c r="AD146" s="11" t="n"/>
      <c r="AE146" s="16">
        <f>IF(OR(AC146="",B146=""),"",AC146-B146)</f>
        <v/>
      </c>
      <c r="AF146" s="11" t="n"/>
    </row>
    <row r="147">
      <c r="A147" s="10" t="n">
        <v>146</v>
      </c>
      <c r="B147" s="11" t="n"/>
      <c r="C147" s="11" t="n"/>
      <c r="D147" s="11" t="n"/>
      <c r="E147" s="11" t="n"/>
      <c r="F147" s="11" t="n"/>
      <c r="G147" s="11" t="n"/>
      <c r="H147" s="11" t="n"/>
      <c r="I147" s="11" t="n"/>
      <c r="J147" s="11" t="n"/>
      <c r="K147" s="11" t="n"/>
      <c r="L147" s="11" t="n"/>
      <c r="M147" s="11" t="n"/>
      <c r="N147" s="11" t="n"/>
      <c r="O147" s="11" t="n"/>
      <c r="P147" s="12">
        <f>IF(OR(N147="",H147=""),"",IF(F147="Short",(H147-N147),(N147-H147))*K147*IF(E147="Option",100,1))</f>
        <v/>
      </c>
      <c r="Q147" s="12">
        <f>IF(P147="","",P147-O147)</f>
        <v/>
      </c>
      <c r="R147" s="13">
        <f>IF(Q147="","",IF(H147*K147=0,"",Q147/(H147*K147*IF(E147="Option",100,1))*100))</f>
        <v/>
      </c>
      <c r="S147" s="14">
        <f>IF(OR(Q147="",I147="",I147=H147),"",Q147/(ABS(H147-I147)*K147*IF(E147="Option",100,1)))</f>
        <v/>
      </c>
      <c r="T147" s="15">
        <f>IF(OR(J147="",I147="",I147=H147),"",ABS(J147-H147)/ABS(H147-I147))</f>
        <v/>
      </c>
      <c r="U147" s="16">
        <f>IF(Q147="","",IF(Q147&gt;0,"Win",IF(Q147&lt;0,"Loss","BE")))</f>
        <v/>
      </c>
      <c r="V147" s="16">
        <f>IF(OR(L147="",B147=""),"",L147-B147)</f>
        <v/>
      </c>
      <c r="W147" s="12">
        <f>IF(Q147="","",IF(W146="",Settings!$B$3+Q147,W146+Q147))</f>
        <v/>
      </c>
      <c r="X147" s="11" t="n"/>
      <c r="Y147" s="11" t="n"/>
      <c r="Z147" s="11" t="n"/>
      <c r="AA147" s="11" t="n"/>
      <c r="AB147" s="11" t="n"/>
      <c r="AC147" s="11" t="n"/>
      <c r="AD147" s="11" t="n"/>
      <c r="AE147" s="16">
        <f>IF(OR(AC147="",B147=""),"",AC147-B147)</f>
        <v/>
      </c>
      <c r="AF147" s="11" t="n"/>
    </row>
    <row r="148">
      <c r="A148" s="10" t="n">
        <v>147</v>
      </c>
      <c r="B148" s="11" t="n"/>
      <c r="C148" s="11" t="n"/>
      <c r="D148" s="11" t="n"/>
      <c r="E148" s="11" t="n"/>
      <c r="F148" s="11" t="n"/>
      <c r="G148" s="11" t="n"/>
      <c r="H148" s="11" t="n"/>
      <c r="I148" s="11" t="n"/>
      <c r="J148" s="11" t="n"/>
      <c r="K148" s="11" t="n"/>
      <c r="L148" s="11" t="n"/>
      <c r="M148" s="11" t="n"/>
      <c r="N148" s="11" t="n"/>
      <c r="O148" s="11" t="n"/>
      <c r="P148" s="12">
        <f>IF(OR(N148="",H148=""),"",IF(F148="Short",(H148-N148),(N148-H148))*K148*IF(E148="Option",100,1))</f>
        <v/>
      </c>
      <c r="Q148" s="12">
        <f>IF(P148="","",P148-O148)</f>
        <v/>
      </c>
      <c r="R148" s="13">
        <f>IF(Q148="","",IF(H148*K148=0,"",Q148/(H148*K148*IF(E148="Option",100,1))*100))</f>
        <v/>
      </c>
      <c r="S148" s="14">
        <f>IF(OR(Q148="",I148="",I148=H148),"",Q148/(ABS(H148-I148)*K148*IF(E148="Option",100,1)))</f>
        <v/>
      </c>
      <c r="T148" s="15">
        <f>IF(OR(J148="",I148="",I148=H148),"",ABS(J148-H148)/ABS(H148-I148))</f>
        <v/>
      </c>
      <c r="U148" s="16">
        <f>IF(Q148="","",IF(Q148&gt;0,"Win",IF(Q148&lt;0,"Loss","BE")))</f>
        <v/>
      </c>
      <c r="V148" s="16">
        <f>IF(OR(L148="",B148=""),"",L148-B148)</f>
        <v/>
      </c>
      <c r="W148" s="12">
        <f>IF(Q148="","",IF(W147="",Settings!$B$3+Q148,W147+Q148))</f>
        <v/>
      </c>
      <c r="X148" s="11" t="n"/>
      <c r="Y148" s="11" t="n"/>
      <c r="Z148" s="11" t="n"/>
      <c r="AA148" s="11" t="n"/>
      <c r="AB148" s="11" t="n"/>
      <c r="AC148" s="11" t="n"/>
      <c r="AD148" s="11" t="n"/>
      <c r="AE148" s="16">
        <f>IF(OR(AC148="",B148=""),"",AC148-B148)</f>
        <v/>
      </c>
      <c r="AF148" s="11" t="n"/>
    </row>
    <row r="149">
      <c r="A149" s="10" t="n">
        <v>148</v>
      </c>
      <c r="B149" s="11" t="n"/>
      <c r="C149" s="11" t="n"/>
      <c r="D149" s="11" t="n"/>
      <c r="E149" s="11" t="n"/>
      <c r="F149" s="11" t="n"/>
      <c r="G149" s="11" t="n"/>
      <c r="H149" s="11" t="n"/>
      <c r="I149" s="11" t="n"/>
      <c r="J149" s="11" t="n"/>
      <c r="K149" s="11" t="n"/>
      <c r="L149" s="11" t="n"/>
      <c r="M149" s="11" t="n"/>
      <c r="N149" s="11" t="n"/>
      <c r="O149" s="11" t="n"/>
      <c r="P149" s="12">
        <f>IF(OR(N149="",H149=""),"",IF(F149="Short",(H149-N149),(N149-H149))*K149*IF(E149="Option",100,1))</f>
        <v/>
      </c>
      <c r="Q149" s="12">
        <f>IF(P149="","",P149-O149)</f>
        <v/>
      </c>
      <c r="R149" s="13">
        <f>IF(Q149="","",IF(H149*K149=0,"",Q149/(H149*K149*IF(E149="Option",100,1))*100))</f>
        <v/>
      </c>
      <c r="S149" s="14">
        <f>IF(OR(Q149="",I149="",I149=H149),"",Q149/(ABS(H149-I149)*K149*IF(E149="Option",100,1)))</f>
        <v/>
      </c>
      <c r="T149" s="15">
        <f>IF(OR(J149="",I149="",I149=H149),"",ABS(J149-H149)/ABS(H149-I149))</f>
        <v/>
      </c>
      <c r="U149" s="16">
        <f>IF(Q149="","",IF(Q149&gt;0,"Win",IF(Q149&lt;0,"Loss","BE")))</f>
        <v/>
      </c>
      <c r="V149" s="16">
        <f>IF(OR(L149="",B149=""),"",L149-B149)</f>
        <v/>
      </c>
      <c r="W149" s="12">
        <f>IF(Q149="","",IF(W148="",Settings!$B$3+Q149,W148+Q149))</f>
        <v/>
      </c>
      <c r="X149" s="11" t="n"/>
      <c r="Y149" s="11" t="n"/>
      <c r="Z149" s="11" t="n"/>
      <c r="AA149" s="11" t="n"/>
      <c r="AB149" s="11" t="n"/>
      <c r="AC149" s="11" t="n"/>
      <c r="AD149" s="11" t="n"/>
      <c r="AE149" s="16">
        <f>IF(OR(AC149="",B149=""),"",AC149-B149)</f>
        <v/>
      </c>
      <c r="AF149" s="11" t="n"/>
    </row>
    <row r="150">
      <c r="A150" s="10" t="n">
        <v>149</v>
      </c>
      <c r="B150" s="11" t="n"/>
      <c r="C150" s="11" t="n"/>
      <c r="D150" s="11" t="n"/>
      <c r="E150" s="11" t="n"/>
      <c r="F150" s="11" t="n"/>
      <c r="G150" s="11" t="n"/>
      <c r="H150" s="11" t="n"/>
      <c r="I150" s="11" t="n"/>
      <c r="J150" s="11" t="n"/>
      <c r="K150" s="11" t="n"/>
      <c r="L150" s="11" t="n"/>
      <c r="M150" s="11" t="n"/>
      <c r="N150" s="11" t="n"/>
      <c r="O150" s="11" t="n"/>
      <c r="P150" s="12">
        <f>IF(OR(N150="",H150=""),"",IF(F150="Short",(H150-N150),(N150-H150))*K150*IF(E150="Option",100,1))</f>
        <v/>
      </c>
      <c r="Q150" s="12">
        <f>IF(P150="","",P150-O150)</f>
        <v/>
      </c>
      <c r="R150" s="13">
        <f>IF(Q150="","",IF(H150*K150=0,"",Q150/(H150*K150*IF(E150="Option",100,1))*100))</f>
        <v/>
      </c>
      <c r="S150" s="14">
        <f>IF(OR(Q150="",I150="",I150=H150),"",Q150/(ABS(H150-I150)*K150*IF(E150="Option",100,1)))</f>
        <v/>
      </c>
      <c r="T150" s="15">
        <f>IF(OR(J150="",I150="",I150=H150),"",ABS(J150-H150)/ABS(H150-I150))</f>
        <v/>
      </c>
      <c r="U150" s="16">
        <f>IF(Q150="","",IF(Q150&gt;0,"Win",IF(Q150&lt;0,"Loss","BE")))</f>
        <v/>
      </c>
      <c r="V150" s="16">
        <f>IF(OR(L150="",B150=""),"",L150-B150)</f>
        <v/>
      </c>
      <c r="W150" s="12">
        <f>IF(Q150="","",IF(W149="",Settings!$B$3+Q150,W149+Q150))</f>
        <v/>
      </c>
      <c r="X150" s="11" t="n"/>
      <c r="Y150" s="11" t="n"/>
      <c r="Z150" s="11" t="n"/>
      <c r="AA150" s="11" t="n"/>
      <c r="AB150" s="11" t="n"/>
      <c r="AC150" s="11" t="n"/>
      <c r="AD150" s="11" t="n"/>
      <c r="AE150" s="16">
        <f>IF(OR(AC150="",B150=""),"",AC150-B150)</f>
        <v/>
      </c>
      <c r="AF150" s="11" t="n"/>
    </row>
    <row r="151">
      <c r="A151" s="10" t="n">
        <v>150</v>
      </c>
      <c r="B151" s="11" t="n"/>
      <c r="C151" s="11" t="n"/>
      <c r="D151" s="11" t="n"/>
      <c r="E151" s="11" t="n"/>
      <c r="F151" s="11" t="n"/>
      <c r="G151" s="11" t="n"/>
      <c r="H151" s="11" t="n"/>
      <c r="I151" s="11" t="n"/>
      <c r="J151" s="11" t="n"/>
      <c r="K151" s="11" t="n"/>
      <c r="L151" s="11" t="n"/>
      <c r="M151" s="11" t="n"/>
      <c r="N151" s="11" t="n"/>
      <c r="O151" s="11" t="n"/>
      <c r="P151" s="12">
        <f>IF(OR(N151="",H151=""),"",IF(F151="Short",(H151-N151),(N151-H151))*K151*IF(E151="Option",100,1))</f>
        <v/>
      </c>
      <c r="Q151" s="12">
        <f>IF(P151="","",P151-O151)</f>
        <v/>
      </c>
      <c r="R151" s="13">
        <f>IF(Q151="","",IF(H151*K151=0,"",Q151/(H151*K151*IF(E151="Option",100,1))*100))</f>
        <v/>
      </c>
      <c r="S151" s="14">
        <f>IF(OR(Q151="",I151="",I151=H151),"",Q151/(ABS(H151-I151)*K151*IF(E151="Option",100,1)))</f>
        <v/>
      </c>
      <c r="T151" s="15">
        <f>IF(OR(J151="",I151="",I151=H151),"",ABS(J151-H151)/ABS(H151-I151))</f>
        <v/>
      </c>
      <c r="U151" s="16">
        <f>IF(Q151="","",IF(Q151&gt;0,"Win",IF(Q151&lt;0,"Loss","BE")))</f>
        <v/>
      </c>
      <c r="V151" s="16">
        <f>IF(OR(L151="",B151=""),"",L151-B151)</f>
        <v/>
      </c>
      <c r="W151" s="12">
        <f>IF(Q151="","",IF(W150="",Settings!$B$3+Q151,W150+Q151))</f>
        <v/>
      </c>
      <c r="X151" s="11" t="n"/>
      <c r="Y151" s="11" t="n"/>
      <c r="Z151" s="11" t="n"/>
      <c r="AA151" s="11" t="n"/>
      <c r="AB151" s="11" t="n"/>
      <c r="AC151" s="11" t="n"/>
      <c r="AD151" s="11" t="n"/>
      <c r="AE151" s="16">
        <f>IF(OR(AC151="",B151=""),"",AC151-B151)</f>
        <v/>
      </c>
      <c r="AF151" s="11" t="n"/>
    </row>
    <row r="152">
      <c r="A152" s="10" t="n">
        <v>151</v>
      </c>
      <c r="B152" s="11" t="n"/>
      <c r="C152" s="11" t="n"/>
      <c r="D152" s="11" t="n"/>
      <c r="E152" s="11" t="n"/>
      <c r="F152" s="11" t="n"/>
      <c r="G152" s="11" t="n"/>
      <c r="H152" s="11" t="n"/>
      <c r="I152" s="11" t="n"/>
      <c r="J152" s="11" t="n"/>
      <c r="K152" s="11" t="n"/>
      <c r="L152" s="11" t="n"/>
      <c r="M152" s="11" t="n"/>
      <c r="N152" s="11" t="n"/>
      <c r="O152" s="11" t="n"/>
      <c r="P152" s="12">
        <f>IF(OR(N152="",H152=""),"",IF(F152="Short",(H152-N152),(N152-H152))*K152*IF(E152="Option",100,1))</f>
        <v/>
      </c>
      <c r="Q152" s="12">
        <f>IF(P152="","",P152-O152)</f>
        <v/>
      </c>
      <c r="R152" s="13">
        <f>IF(Q152="","",IF(H152*K152=0,"",Q152/(H152*K152*IF(E152="Option",100,1))*100))</f>
        <v/>
      </c>
      <c r="S152" s="14">
        <f>IF(OR(Q152="",I152="",I152=H152),"",Q152/(ABS(H152-I152)*K152*IF(E152="Option",100,1)))</f>
        <v/>
      </c>
      <c r="T152" s="15">
        <f>IF(OR(J152="",I152="",I152=H152),"",ABS(J152-H152)/ABS(H152-I152))</f>
        <v/>
      </c>
      <c r="U152" s="16">
        <f>IF(Q152="","",IF(Q152&gt;0,"Win",IF(Q152&lt;0,"Loss","BE")))</f>
        <v/>
      </c>
      <c r="V152" s="16">
        <f>IF(OR(L152="",B152=""),"",L152-B152)</f>
        <v/>
      </c>
      <c r="W152" s="12">
        <f>IF(Q152="","",IF(W151="",Settings!$B$3+Q152,W151+Q152))</f>
        <v/>
      </c>
      <c r="X152" s="11" t="n"/>
      <c r="Y152" s="11" t="n"/>
      <c r="Z152" s="11" t="n"/>
      <c r="AA152" s="11" t="n"/>
      <c r="AB152" s="11" t="n"/>
      <c r="AC152" s="11" t="n"/>
      <c r="AD152" s="11" t="n"/>
      <c r="AE152" s="16">
        <f>IF(OR(AC152="",B152=""),"",AC152-B152)</f>
        <v/>
      </c>
      <c r="AF152" s="11" t="n"/>
    </row>
    <row r="153">
      <c r="A153" s="10" t="n">
        <v>152</v>
      </c>
      <c r="B153" s="11" t="n"/>
      <c r="C153" s="11" t="n"/>
      <c r="D153" s="11" t="n"/>
      <c r="E153" s="11" t="n"/>
      <c r="F153" s="11" t="n"/>
      <c r="G153" s="11" t="n"/>
      <c r="H153" s="11" t="n"/>
      <c r="I153" s="11" t="n"/>
      <c r="J153" s="11" t="n"/>
      <c r="K153" s="11" t="n"/>
      <c r="L153" s="11" t="n"/>
      <c r="M153" s="11" t="n"/>
      <c r="N153" s="11" t="n"/>
      <c r="O153" s="11" t="n"/>
      <c r="P153" s="12">
        <f>IF(OR(N153="",H153=""),"",IF(F153="Short",(H153-N153),(N153-H153))*K153*IF(E153="Option",100,1))</f>
        <v/>
      </c>
      <c r="Q153" s="12">
        <f>IF(P153="","",P153-O153)</f>
        <v/>
      </c>
      <c r="R153" s="13">
        <f>IF(Q153="","",IF(H153*K153=0,"",Q153/(H153*K153*IF(E153="Option",100,1))*100))</f>
        <v/>
      </c>
      <c r="S153" s="14">
        <f>IF(OR(Q153="",I153="",I153=H153),"",Q153/(ABS(H153-I153)*K153*IF(E153="Option",100,1)))</f>
        <v/>
      </c>
      <c r="T153" s="15">
        <f>IF(OR(J153="",I153="",I153=H153),"",ABS(J153-H153)/ABS(H153-I153))</f>
        <v/>
      </c>
      <c r="U153" s="16">
        <f>IF(Q153="","",IF(Q153&gt;0,"Win",IF(Q153&lt;0,"Loss","BE")))</f>
        <v/>
      </c>
      <c r="V153" s="16">
        <f>IF(OR(L153="",B153=""),"",L153-B153)</f>
        <v/>
      </c>
      <c r="W153" s="12">
        <f>IF(Q153="","",IF(W152="",Settings!$B$3+Q153,W152+Q153))</f>
        <v/>
      </c>
      <c r="X153" s="11" t="n"/>
      <c r="Y153" s="11" t="n"/>
      <c r="Z153" s="11" t="n"/>
      <c r="AA153" s="11" t="n"/>
      <c r="AB153" s="11" t="n"/>
      <c r="AC153" s="11" t="n"/>
      <c r="AD153" s="11" t="n"/>
      <c r="AE153" s="16">
        <f>IF(OR(AC153="",B153=""),"",AC153-B153)</f>
        <v/>
      </c>
      <c r="AF153" s="11" t="n"/>
    </row>
    <row r="154">
      <c r="A154" s="10" t="n">
        <v>153</v>
      </c>
      <c r="B154" s="11" t="n"/>
      <c r="C154" s="11" t="n"/>
      <c r="D154" s="11" t="n"/>
      <c r="E154" s="11" t="n"/>
      <c r="F154" s="11" t="n"/>
      <c r="G154" s="11" t="n"/>
      <c r="H154" s="11" t="n"/>
      <c r="I154" s="11" t="n"/>
      <c r="J154" s="11" t="n"/>
      <c r="K154" s="11" t="n"/>
      <c r="L154" s="11" t="n"/>
      <c r="M154" s="11" t="n"/>
      <c r="N154" s="11" t="n"/>
      <c r="O154" s="11" t="n"/>
      <c r="P154" s="12">
        <f>IF(OR(N154="",H154=""),"",IF(F154="Short",(H154-N154),(N154-H154))*K154*IF(E154="Option",100,1))</f>
        <v/>
      </c>
      <c r="Q154" s="12">
        <f>IF(P154="","",P154-O154)</f>
        <v/>
      </c>
      <c r="R154" s="13">
        <f>IF(Q154="","",IF(H154*K154=0,"",Q154/(H154*K154*IF(E154="Option",100,1))*100))</f>
        <v/>
      </c>
      <c r="S154" s="14">
        <f>IF(OR(Q154="",I154="",I154=H154),"",Q154/(ABS(H154-I154)*K154*IF(E154="Option",100,1)))</f>
        <v/>
      </c>
      <c r="T154" s="15">
        <f>IF(OR(J154="",I154="",I154=H154),"",ABS(J154-H154)/ABS(H154-I154))</f>
        <v/>
      </c>
      <c r="U154" s="16">
        <f>IF(Q154="","",IF(Q154&gt;0,"Win",IF(Q154&lt;0,"Loss","BE")))</f>
        <v/>
      </c>
      <c r="V154" s="16">
        <f>IF(OR(L154="",B154=""),"",L154-B154)</f>
        <v/>
      </c>
      <c r="W154" s="12">
        <f>IF(Q154="","",IF(W153="",Settings!$B$3+Q154,W153+Q154))</f>
        <v/>
      </c>
      <c r="X154" s="11" t="n"/>
      <c r="Y154" s="11" t="n"/>
      <c r="Z154" s="11" t="n"/>
      <c r="AA154" s="11" t="n"/>
      <c r="AB154" s="11" t="n"/>
      <c r="AC154" s="11" t="n"/>
      <c r="AD154" s="11" t="n"/>
      <c r="AE154" s="16">
        <f>IF(OR(AC154="",B154=""),"",AC154-B154)</f>
        <v/>
      </c>
      <c r="AF154" s="11" t="n"/>
    </row>
    <row r="155">
      <c r="A155" s="10" t="n">
        <v>154</v>
      </c>
      <c r="B155" s="11" t="n"/>
      <c r="C155" s="11" t="n"/>
      <c r="D155" s="11" t="n"/>
      <c r="E155" s="11" t="n"/>
      <c r="F155" s="11" t="n"/>
      <c r="G155" s="11" t="n"/>
      <c r="H155" s="11" t="n"/>
      <c r="I155" s="11" t="n"/>
      <c r="J155" s="11" t="n"/>
      <c r="K155" s="11" t="n"/>
      <c r="L155" s="11" t="n"/>
      <c r="M155" s="11" t="n"/>
      <c r="N155" s="11" t="n"/>
      <c r="O155" s="11" t="n"/>
      <c r="P155" s="12">
        <f>IF(OR(N155="",H155=""),"",IF(F155="Short",(H155-N155),(N155-H155))*K155*IF(E155="Option",100,1))</f>
        <v/>
      </c>
      <c r="Q155" s="12">
        <f>IF(P155="","",P155-O155)</f>
        <v/>
      </c>
      <c r="R155" s="13">
        <f>IF(Q155="","",IF(H155*K155=0,"",Q155/(H155*K155*IF(E155="Option",100,1))*100))</f>
        <v/>
      </c>
      <c r="S155" s="14">
        <f>IF(OR(Q155="",I155="",I155=H155),"",Q155/(ABS(H155-I155)*K155*IF(E155="Option",100,1)))</f>
        <v/>
      </c>
      <c r="T155" s="15">
        <f>IF(OR(J155="",I155="",I155=H155),"",ABS(J155-H155)/ABS(H155-I155))</f>
        <v/>
      </c>
      <c r="U155" s="16">
        <f>IF(Q155="","",IF(Q155&gt;0,"Win",IF(Q155&lt;0,"Loss","BE")))</f>
        <v/>
      </c>
      <c r="V155" s="16">
        <f>IF(OR(L155="",B155=""),"",L155-B155)</f>
        <v/>
      </c>
      <c r="W155" s="12">
        <f>IF(Q155="","",IF(W154="",Settings!$B$3+Q155,W154+Q155))</f>
        <v/>
      </c>
      <c r="X155" s="11" t="n"/>
      <c r="Y155" s="11" t="n"/>
      <c r="Z155" s="11" t="n"/>
      <c r="AA155" s="11" t="n"/>
      <c r="AB155" s="11" t="n"/>
      <c r="AC155" s="11" t="n"/>
      <c r="AD155" s="11" t="n"/>
      <c r="AE155" s="16">
        <f>IF(OR(AC155="",B155=""),"",AC155-B155)</f>
        <v/>
      </c>
      <c r="AF155" s="11" t="n"/>
    </row>
    <row r="156">
      <c r="A156" s="10" t="n">
        <v>155</v>
      </c>
      <c r="B156" s="11" t="n"/>
      <c r="C156" s="11" t="n"/>
      <c r="D156" s="11" t="n"/>
      <c r="E156" s="11" t="n"/>
      <c r="F156" s="11" t="n"/>
      <c r="G156" s="11" t="n"/>
      <c r="H156" s="11" t="n"/>
      <c r="I156" s="11" t="n"/>
      <c r="J156" s="11" t="n"/>
      <c r="K156" s="11" t="n"/>
      <c r="L156" s="11" t="n"/>
      <c r="M156" s="11" t="n"/>
      <c r="N156" s="11" t="n"/>
      <c r="O156" s="11" t="n"/>
      <c r="P156" s="12">
        <f>IF(OR(N156="",H156=""),"",IF(F156="Short",(H156-N156),(N156-H156))*K156*IF(E156="Option",100,1))</f>
        <v/>
      </c>
      <c r="Q156" s="12">
        <f>IF(P156="","",P156-O156)</f>
        <v/>
      </c>
      <c r="R156" s="13">
        <f>IF(Q156="","",IF(H156*K156=0,"",Q156/(H156*K156*IF(E156="Option",100,1))*100))</f>
        <v/>
      </c>
      <c r="S156" s="14">
        <f>IF(OR(Q156="",I156="",I156=H156),"",Q156/(ABS(H156-I156)*K156*IF(E156="Option",100,1)))</f>
        <v/>
      </c>
      <c r="T156" s="15">
        <f>IF(OR(J156="",I156="",I156=H156),"",ABS(J156-H156)/ABS(H156-I156))</f>
        <v/>
      </c>
      <c r="U156" s="16">
        <f>IF(Q156="","",IF(Q156&gt;0,"Win",IF(Q156&lt;0,"Loss","BE")))</f>
        <v/>
      </c>
      <c r="V156" s="16">
        <f>IF(OR(L156="",B156=""),"",L156-B156)</f>
        <v/>
      </c>
      <c r="W156" s="12">
        <f>IF(Q156="","",IF(W155="",Settings!$B$3+Q156,W155+Q156))</f>
        <v/>
      </c>
      <c r="X156" s="11" t="n"/>
      <c r="Y156" s="11" t="n"/>
      <c r="Z156" s="11" t="n"/>
      <c r="AA156" s="11" t="n"/>
      <c r="AB156" s="11" t="n"/>
      <c r="AC156" s="11" t="n"/>
      <c r="AD156" s="11" t="n"/>
      <c r="AE156" s="16">
        <f>IF(OR(AC156="",B156=""),"",AC156-B156)</f>
        <v/>
      </c>
      <c r="AF156" s="11" t="n"/>
    </row>
    <row r="157">
      <c r="A157" s="10" t="n">
        <v>156</v>
      </c>
      <c r="B157" s="11" t="n"/>
      <c r="C157" s="11" t="n"/>
      <c r="D157" s="11" t="n"/>
      <c r="E157" s="11" t="n"/>
      <c r="F157" s="11" t="n"/>
      <c r="G157" s="11" t="n"/>
      <c r="H157" s="11" t="n"/>
      <c r="I157" s="11" t="n"/>
      <c r="J157" s="11" t="n"/>
      <c r="K157" s="11" t="n"/>
      <c r="L157" s="11" t="n"/>
      <c r="M157" s="11" t="n"/>
      <c r="N157" s="11" t="n"/>
      <c r="O157" s="11" t="n"/>
      <c r="P157" s="12">
        <f>IF(OR(N157="",H157=""),"",IF(F157="Short",(H157-N157),(N157-H157))*K157*IF(E157="Option",100,1))</f>
        <v/>
      </c>
      <c r="Q157" s="12">
        <f>IF(P157="","",P157-O157)</f>
        <v/>
      </c>
      <c r="R157" s="13">
        <f>IF(Q157="","",IF(H157*K157=0,"",Q157/(H157*K157*IF(E157="Option",100,1))*100))</f>
        <v/>
      </c>
      <c r="S157" s="14">
        <f>IF(OR(Q157="",I157="",I157=H157),"",Q157/(ABS(H157-I157)*K157*IF(E157="Option",100,1)))</f>
        <v/>
      </c>
      <c r="T157" s="15">
        <f>IF(OR(J157="",I157="",I157=H157),"",ABS(J157-H157)/ABS(H157-I157))</f>
        <v/>
      </c>
      <c r="U157" s="16">
        <f>IF(Q157="","",IF(Q157&gt;0,"Win",IF(Q157&lt;0,"Loss","BE")))</f>
        <v/>
      </c>
      <c r="V157" s="16">
        <f>IF(OR(L157="",B157=""),"",L157-B157)</f>
        <v/>
      </c>
      <c r="W157" s="12">
        <f>IF(Q157="","",IF(W156="",Settings!$B$3+Q157,W156+Q157))</f>
        <v/>
      </c>
      <c r="X157" s="11" t="n"/>
      <c r="Y157" s="11" t="n"/>
      <c r="Z157" s="11" t="n"/>
      <c r="AA157" s="11" t="n"/>
      <c r="AB157" s="11" t="n"/>
      <c r="AC157" s="11" t="n"/>
      <c r="AD157" s="11" t="n"/>
      <c r="AE157" s="16">
        <f>IF(OR(AC157="",B157=""),"",AC157-B157)</f>
        <v/>
      </c>
      <c r="AF157" s="11" t="n"/>
    </row>
    <row r="158">
      <c r="A158" s="10" t="n">
        <v>157</v>
      </c>
      <c r="B158" s="11" t="n"/>
      <c r="C158" s="11" t="n"/>
      <c r="D158" s="11" t="n"/>
      <c r="E158" s="11" t="n"/>
      <c r="F158" s="11" t="n"/>
      <c r="G158" s="11" t="n"/>
      <c r="H158" s="11" t="n"/>
      <c r="I158" s="11" t="n"/>
      <c r="J158" s="11" t="n"/>
      <c r="K158" s="11" t="n"/>
      <c r="L158" s="11" t="n"/>
      <c r="M158" s="11" t="n"/>
      <c r="N158" s="11" t="n"/>
      <c r="O158" s="11" t="n"/>
      <c r="P158" s="12">
        <f>IF(OR(N158="",H158=""),"",IF(F158="Short",(H158-N158),(N158-H158))*K158*IF(E158="Option",100,1))</f>
        <v/>
      </c>
      <c r="Q158" s="12">
        <f>IF(P158="","",P158-O158)</f>
        <v/>
      </c>
      <c r="R158" s="13">
        <f>IF(Q158="","",IF(H158*K158=0,"",Q158/(H158*K158*IF(E158="Option",100,1))*100))</f>
        <v/>
      </c>
      <c r="S158" s="14">
        <f>IF(OR(Q158="",I158="",I158=H158),"",Q158/(ABS(H158-I158)*K158*IF(E158="Option",100,1)))</f>
        <v/>
      </c>
      <c r="T158" s="15">
        <f>IF(OR(J158="",I158="",I158=H158),"",ABS(J158-H158)/ABS(H158-I158))</f>
        <v/>
      </c>
      <c r="U158" s="16">
        <f>IF(Q158="","",IF(Q158&gt;0,"Win",IF(Q158&lt;0,"Loss","BE")))</f>
        <v/>
      </c>
      <c r="V158" s="16">
        <f>IF(OR(L158="",B158=""),"",L158-B158)</f>
        <v/>
      </c>
      <c r="W158" s="12">
        <f>IF(Q158="","",IF(W157="",Settings!$B$3+Q158,W157+Q158))</f>
        <v/>
      </c>
      <c r="X158" s="11" t="n"/>
      <c r="Y158" s="11" t="n"/>
      <c r="Z158" s="11" t="n"/>
      <c r="AA158" s="11" t="n"/>
      <c r="AB158" s="11" t="n"/>
      <c r="AC158" s="11" t="n"/>
      <c r="AD158" s="11" t="n"/>
      <c r="AE158" s="16">
        <f>IF(OR(AC158="",B158=""),"",AC158-B158)</f>
        <v/>
      </c>
      <c r="AF158" s="11" t="n"/>
    </row>
    <row r="159">
      <c r="A159" s="10" t="n">
        <v>158</v>
      </c>
      <c r="B159" s="11" t="n"/>
      <c r="C159" s="11" t="n"/>
      <c r="D159" s="11" t="n"/>
      <c r="E159" s="11" t="n"/>
      <c r="F159" s="11" t="n"/>
      <c r="G159" s="11" t="n"/>
      <c r="H159" s="11" t="n"/>
      <c r="I159" s="11" t="n"/>
      <c r="J159" s="11" t="n"/>
      <c r="K159" s="11" t="n"/>
      <c r="L159" s="11" t="n"/>
      <c r="M159" s="11" t="n"/>
      <c r="N159" s="11" t="n"/>
      <c r="O159" s="11" t="n"/>
      <c r="P159" s="12">
        <f>IF(OR(N159="",H159=""),"",IF(F159="Short",(H159-N159),(N159-H159))*K159*IF(E159="Option",100,1))</f>
        <v/>
      </c>
      <c r="Q159" s="12">
        <f>IF(P159="","",P159-O159)</f>
        <v/>
      </c>
      <c r="R159" s="13">
        <f>IF(Q159="","",IF(H159*K159=0,"",Q159/(H159*K159*IF(E159="Option",100,1))*100))</f>
        <v/>
      </c>
      <c r="S159" s="14">
        <f>IF(OR(Q159="",I159="",I159=H159),"",Q159/(ABS(H159-I159)*K159*IF(E159="Option",100,1)))</f>
        <v/>
      </c>
      <c r="T159" s="15">
        <f>IF(OR(J159="",I159="",I159=H159),"",ABS(J159-H159)/ABS(H159-I159))</f>
        <v/>
      </c>
      <c r="U159" s="16">
        <f>IF(Q159="","",IF(Q159&gt;0,"Win",IF(Q159&lt;0,"Loss","BE")))</f>
        <v/>
      </c>
      <c r="V159" s="16">
        <f>IF(OR(L159="",B159=""),"",L159-B159)</f>
        <v/>
      </c>
      <c r="W159" s="12">
        <f>IF(Q159="","",IF(W158="",Settings!$B$3+Q159,W158+Q159))</f>
        <v/>
      </c>
      <c r="X159" s="11" t="n"/>
      <c r="Y159" s="11" t="n"/>
      <c r="Z159" s="11" t="n"/>
      <c r="AA159" s="11" t="n"/>
      <c r="AB159" s="11" t="n"/>
      <c r="AC159" s="11" t="n"/>
      <c r="AD159" s="11" t="n"/>
      <c r="AE159" s="16">
        <f>IF(OR(AC159="",B159=""),"",AC159-B159)</f>
        <v/>
      </c>
      <c r="AF159" s="11" t="n"/>
    </row>
    <row r="160">
      <c r="A160" s="10" t="n">
        <v>159</v>
      </c>
      <c r="B160" s="11" t="n"/>
      <c r="C160" s="11" t="n"/>
      <c r="D160" s="11" t="n"/>
      <c r="E160" s="11" t="n"/>
      <c r="F160" s="11" t="n"/>
      <c r="G160" s="11" t="n"/>
      <c r="H160" s="11" t="n"/>
      <c r="I160" s="11" t="n"/>
      <c r="J160" s="11" t="n"/>
      <c r="K160" s="11" t="n"/>
      <c r="L160" s="11" t="n"/>
      <c r="M160" s="11" t="n"/>
      <c r="N160" s="11" t="n"/>
      <c r="O160" s="11" t="n"/>
      <c r="P160" s="12">
        <f>IF(OR(N160="",H160=""),"",IF(F160="Short",(H160-N160),(N160-H160))*K160*IF(E160="Option",100,1))</f>
        <v/>
      </c>
      <c r="Q160" s="12">
        <f>IF(P160="","",P160-O160)</f>
        <v/>
      </c>
      <c r="R160" s="13">
        <f>IF(Q160="","",IF(H160*K160=0,"",Q160/(H160*K160*IF(E160="Option",100,1))*100))</f>
        <v/>
      </c>
      <c r="S160" s="14">
        <f>IF(OR(Q160="",I160="",I160=H160),"",Q160/(ABS(H160-I160)*K160*IF(E160="Option",100,1)))</f>
        <v/>
      </c>
      <c r="T160" s="15">
        <f>IF(OR(J160="",I160="",I160=H160),"",ABS(J160-H160)/ABS(H160-I160))</f>
        <v/>
      </c>
      <c r="U160" s="16">
        <f>IF(Q160="","",IF(Q160&gt;0,"Win",IF(Q160&lt;0,"Loss","BE")))</f>
        <v/>
      </c>
      <c r="V160" s="16">
        <f>IF(OR(L160="",B160=""),"",L160-B160)</f>
        <v/>
      </c>
      <c r="W160" s="12">
        <f>IF(Q160="","",IF(W159="",Settings!$B$3+Q160,W159+Q160))</f>
        <v/>
      </c>
      <c r="X160" s="11" t="n"/>
      <c r="Y160" s="11" t="n"/>
      <c r="Z160" s="11" t="n"/>
      <c r="AA160" s="11" t="n"/>
      <c r="AB160" s="11" t="n"/>
      <c r="AC160" s="11" t="n"/>
      <c r="AD160" s="11" t="n"/>
      <c r="AE160" s="16">
        <f>IF(OR(AC160="",B160=""),"",AC160-B160)</f>
        <v/>
      </c>
      <c r="AF160" s="11" t="n"/>
    </row>
    <row r="161">
      <c r="A161" s="10" t="n">
        <v>160</v>
      </c>
      <c r="B161" s="11" t="n"/>
      <c r="C161" s="11" t="n"/>
      <c r="D161" s="11" t="n"/>
      <c r="E161" s="11" t="n"/>
      <c r="F161" s="11" t="n"/>
      <c r="G161" s="11" t="n"/>
      <c r="H161" s="11" t="n"/>
      <c r="I161" s="11" t="n"/>
      <c r="J161" s="11" t="n"/>
      <c r="K161" s="11" t="n"/>
      <c r="L161" s="11" t="n"/>
      <c r="M161" s="11" t="n"/>
      <c r="N161" s="11" t="n"/>
      <c r="O161" s="11" t="n"/>
      <c r="P161" s="12">
        <f>IF(OR(N161="",H161=""),"",IF(F161="Short",(H161-N161),(N161-H161))*K161*IF(E161="Option",100,1))</f>
        <v/>
      </c>
      <c r="Q161" s="12">
        <f>IF(P161="","",P161-O161)</f>
        <v/>
      </c>
      <c r="R161" s="13">
        <f>IF(Q161="","",IF(H161*K161=0,"",Q161/(H161*K161*IF(E161="Option",100,1))*100))</f>
        <v/>
      </c>
      <c r="S161" s="14">
        <f>IF(OR(Q161="",I161="",I161=H161),"",Q161/(ABS(H161-I161)*K161*IF(E161="Option",100,1)))</f>
        <v/>
      </c>
      <c r="T161" s="15">
        <f>IF(OR(J161="",I161="",I161=H161),"",ABS(J161-H161)/ABS(H161-I161))</f>
        <v/>
      </c>
      <c r="U161" s="16">
        <f>IF(Q161="","",IF(Q161&gt;0,"Win",IF(Q161&lt;0,"Loss","BE")))</f>
        <v/>
      </c>
      <c r="V161" s="16">
        <f>IF(OR(L161="",B161=""),"",L161-B161)</f>
        <v/>
      </c>
      <c r="W161" s="12">
        <f>IF(Q161="","",IF(W160="",Settings!$B$3+Q161,W160+Q161))</f>
        <v/>
      </c>
      <c r="X161" s="11" t="n"/>
      <c r="Y161" s="11" t="n"/>
      <c r="Z161" s="11" t="n"/>
      <c r="AA161" s="11" t="n"/>
      <c r="AB161" s="11" t="n"/>
      <c r="AC161" s="11" t="n"/>
      <c r="AD161" s="11" t="n"/>
      <c r="AE161" s="16">
        <f>IF(OR(AC161="",B161=""),"",AC161-B161)</f>
        <v/>
      </c>
      <c r="AF161" s="11" t="n"/>
    </row>
    <row r="162">
      <c r="A162" s="10" t="n">
        <v>161</v>
      </c>
      <c r="B162" s="11" t="n"/>
      <c r="C162" s="11" t="n"/>
      <c r="D162" s="11" t="n"/>
      <c r="E162" s="11" t="n"/>
      <c r="F162" s="11" t="n"/>
      <c r="G162" s="11" t="n"/>
      <c r="H162" s="11" t="n"/>
      <c r="I162" s="11" t="n"/>
      <c r="J162" s="11" t="n"/>
      <c r="K162" s="11" t="n"/>
      <c r="L162" s="11" t="n"/>
      <c r="M162" s="11" t="n"/>
      <c r="N162" s="11" t="n"/>
      <c r="O162" s="11" t="n"/>
      <c r="P162" s="12">
        <f>IF(OR(N162="",H162=""),"",IF(F162="Short",(H162-N162),(N162-H162))*K162*IF(E162="Option",100,1))</f>
        <v/>
      </c>
      <c r="Q162" s="12">
        <f>IF(P162="","",P162-O162)</f>
        <v/>
      </c>
      <c r="R162" s="13">
        <f>IF(Q162="","",IF(H162*K162=0,"",Q162/(H162*K162*IF(E162="Option",100,1))*100))</f>
        <v/>
      </c>
      <c r="S162" s="14">
        <f>IF(OR(Q162="",I162="",I162=H162),"",Q162/(ABS(H162-I162)*K162*IF(E162="Option",100,1)))</f>
        <v/>
      </c>
      <c r="T162" s="15">
        <f>IF(OR(J162="",I162="",I162=H162),"",ABS(J162-H162)/ABS(H162-I162))</f>
        <v/>
      </c>
      <c r="U162" s="16">
        <f>IF(Q162="","",IF(Q162&gt;0,"Win",IF(Q162&lt;0,"Loss","BE")))</f>
        <v/>
      </c>
      <c r="V162" s="16">
        <f>IF(OR(L162="",B162=""),"",L162-B162)</f>
        <v/>
      </c>
      <c r="W162" s="12">
        <f>IF(Q162="","",IF(W161="",Settings!$B$3+Q162,W161+Q162))</f>
        <v/>
      </c>
      <c r="X162" s="11" t="n"/>
      <c r="Y162" s="11" t="n"/>
      <c r="Z162" s="11" t="n"/>
      <c r="AA162" s="11" t="n"/>
      <c r="AB162" s="11" t="n"/>
      <c r="AC162" s="11" t="n"/>
      <c r="AD162" s="11" t="n"/>
      <c r="AE162" s="16">
        <f>IF(OR(AC162="",B162=""),"",AC162-B162)</f>
        <v/>
      </c>
      <c r="AF162" s="11" t="n"/>
    </row>
    <row r="163">
      <c r="A163" s="10" t="n">
        <v>162</v>
      </c>
      <c r="B163" s="11" t="n"/>
      <c r="C163" s="11" t="n"/>
      <c r="D163" s="11" t="n"/>
      <c r="E163" s="11" t="n"/>
      <c r="F163" s="11" t="n"/>
      <c r="G163" s="11" t="n"/>
      <c r="H163" s="11" t="n"/>
      <c r="I163" s="11" t="n"/>
      <c r="J163" s="11" t="n"/>
      <c r="K163" s="11" t="n"/>
      <c r="L163" s="11" t="n"/>
      <c r="M163" s="11" t="n"/>
      <c r="N163" s="11" t="n"/>
      <c r="O163" s="11" t="n"/>
      <c r="P163" s="12">
        <f>IF(OR(N163="",H163=""),"",IF(F163="Short",(H163-N163),(N163-H163))*K163*IF(E163="Option",100,1))</f>
        <v/>
      </c>
      <c r="Q163" s="12">
        <f>IF(P163="","",P163-O163)</f>
        <v/>
      </c>
      <c r="R163" s="13">
        <f>IF(Q163="","",IF(H163*K163=0,"",Q163/(H163*K163*IF(E163="Option",100,1))*100))</f>
        <v/>
      </c>
      <c r="S163" s="14">
        <f>IF(OR(Q163="",I163="",I163=H163),"",Q163/(ABS(H163-I163)*K163*IF(E163="Option",100,1)))</f>
        <v/>
      </c>
      <c r="T163" s="15">
        <f>IF(OR(J163="",I163="",I163=H163),"",ABS(J163-H163)/ABS(H163-I163))</f>
        <v/>
      </c>
      <c r="U163" s="16">
        <f>IF(Q163="","",IF(Q163&gt;0,"Win",IF(Q163&lt;0,"Loss","BE")))</f>
        <v/>
      </c>
      <c r="V163" s="16">
        <f>IF(OR(L163="",B163=""),"",L163-B163)</f>
        <v/>
      </c>
      <c r="W163" s="12">
        <f>IF(Q163="","",IF(W162="",Settings!$B$3+Q163,W162+Q163))</f>
        <v/>
      </c>
      <c r="X163" s="11" t="n"/>
      <c r="Y163" s="11" t="n"/>
      <c r="Z163" s="11" t="n"/>
      <c r="AA163" s="11" t="n"/>
      <c r="AB163" s="11" t="n"/>
      <c r="AC163" s="11" t="n"/>
      <c r="AD163" s="11" t="n"/>
      <c r="AE163" s="16">
        <f>IF(OR(AC163="",B163=""),"",AC163-B163)</f>
        <v/>
      </c>
      <c r="AF163" s="11" t="n"/>
    </row>
    <row r="164">
      <c r="A164" s="10" t="n">
        <v>163</v>
      </c>
      <c r="B164" s="11" t="n"/>
      <c r="C164" s="11" t="n"/>
      <c r="D164" s="11" t="n"/>
      <c r="E164" s="11" t="n"/>
      <c r="F164" s="11" t="n"/>
      <c r="G164" s="11" t="n"/>
      <c r="H164" s="11" t="n"/>
      <c r="I164" s="11" t="n"/>
      <c r="J164" s="11" t="n"/>
      <c r="K164" s="11" t="n"/>
      <c r="L164" s="11" t="n"/>
      <c r="M164" s="11" t="n"/>
      <c r="N164" s="11" t="n"/>
      <c r="O164" s="11" t="n"/>
      <c r="P164" s="12">
        <f>IF(OR(N164="",H164=""),"",IF(F164="Short",(H164-N164),(N164-H164))*K164*IF(E164="Option",100,1))</f>
        <v/>
      </c>
      <c r="Q164" s="12">
        <f>IF(P164="","",P164-O164)</f>
        <v/>
      </c>
      <c r="R164" s="13">
        <f>IF(Q164="","",IF(H164*K164=0,"",Q164/(H164*K164*IF(E164="Option",100,1))*100))</f>
        <v/>
      </c>
      <c r="S164" s="14">
        <f>IF(OR(Q164="",I164="",I164=H164),"",Q164/(ABS(H164-I164)*K164*IF(E164="Option",100,1)))</f>
        <v/>
      </c>
      <c r="T164" s="15">
        <f>IF(OR(J164="",I164="",I164=H164),"",ABS(J164-H164)/ABS(H164-I164))</f>
        <v/>
      </c>
      <c r="U164" s="16">
        <f>IF(Q164="","",IF(Q164&gt;0,"Win",IF(Q164&lt;0,"Loss","BE")))</f>
        <v/>
      </c>
      <c r="V164" s="16">
        <f>IF(OR(L164="",B164=""),"",L164-B164)</f>
        <v/>
      </c>
      <c r="W164" s="12">
        <f>IF(Q164="","",IF(W163="",Settings!$B$3+Q164,W163+Q164))</f>
        <v/>
      </c>
      <c r="X164" s="11" t="n"/>
      <c r="Y164" s="11" t="n"/>
      <c r="Z164" s="11" t="n"/>
      <c r="AA164" s="11" t="n"/>
      <c r="AB164" s="11" t="n"/>
      <c r="AC164" s="11" t="n"/>
      <c r="AD164" s="11" t="n"/>
      <c r="AE164" s="16">
        <f>IF(OR(AC164="",B164=""),"",AC164-B164)</f>
        <v/>
      </c>
      <c r="AF164" s="11" t="n"/>
    </row>
    <row r="165">
      <c r="A165" s="10" t="n">
        <v>164</v>
      </c>
      <c r="B165" s="11" t="n"/>
      <c r="C165" s="11" t="n"/>
      <c r="D165" s="11" t="n"/>
      <c r="E165" s="11" t="n"/>
      <c r="F165" s="11" t="n"/>
      <c r="G165" s="11" t="n"/>
      <c r="H165" s="11" t="n"/>
      <c r="I165" s="11" t="n"/>
      <c r="J165" s="11" t="n"/>
      <c r="K165" s="11" t="n"/>
      <c r="L165" s="11" t="n"/>
      <c r="M165" s="11" t="n"/>
      <c r="N165" s="11" t="n"/>
      <c r="O165" s="11" t="n"/>
      <c r="P165" s="12">
        <f>IF(OR(N165="",H165=""),"",IF(F165="Short",(H165-N165),(N165-H165))*K165*IF(E165="Option",100,1))</f>
        <v/>
      </c>
      <c r="Q165" s="12">
        <f>IF(P165="","",P165-O165)</f>
        <v/>
      </c>
      <c r="R165" s="13">
        <f>IF(Q165="","",IF(H165*K165=0,"",Q165/(H165*K165*IF(E165="Option",100,1))*100))</f>
        <v/>
      </c>
      <c r="S165" s="14">
        <f>IF(OR(Q165="",I165="",I165=H165),"",Q165/(ABS(H165-I165)*K165*IF(E165="Option",100,1)))</f>
        <v/>
      </c>
      <c r="T165" s="15">
        <f>IF(OR(J165="",I165="",I165=H165),"",ABS(J165-H165)/ABS(H165-I165))</f>
        <v/>
      </c>
      <c r="U165" s="16">
        <f>IF(Q165="","",IF(Q165&gt;0,"Win",IF(Q165&lt;0,"Loss","BE")))</f>
        <v/>
      </c>
      <c r="V165" s="16">
        <f>IF(OR(L165="",B165=""),"",L165-B165)</f>
        <v/>
      </c>
      <c r="W165" s="12">
        <f>IF(Q165="","",IF(W164="",Settings!$B$3+Q165,W164+Q165))</f>
        <v/>
      </c>
      <c r="X165" s="11" t="n"/>
      <c r="Y165" s="11" t="n"/>
      <c r="Z165" s="11" t="n"/>
      <c r="AA165" s="11" t="n"/>
      <c r="AB165" s="11" t="n"/>
      <c r="AC165" s="11" t="n"/>
      <c r="AD165" s="11" t="n"/>
      <c r="AE165" s="16">
        <f>IF(OR(AC165="",B165=""),"",AC165-B165)</f>
        <v/>
      </c>
      <c r="AF165" s="11" t="n"/>
    </row>
    <row r="166">
      <c r="A166" s="10" t="n">
        <v>165</v>
      </c>
      <c r="B166" s="11" t="n"/>
      <c r="C166" s="11" t="n"/>
      <c r="D166" s="11" t="n"/>
      <c r="E166" s="11" t="n"/>
      <c r="F166" s="11" t="n"/>
      <c r="G166" s="11" t="n"/>
      <c r="H166" s="11" t="n"/>
      <c r="I166" s="11" t="n"/>
      <c r="J166" s="11" t="n"/>
      <c r="K166" s="11" t="n"/>
      <c r="L166" s="11" t="n"/>
      <c r="M166" s="11" t="n"/>
      <c r="N166" s="11" t="n"/>
      <c r="O166" s="11" t="n"/>
      <c r="P166" s="12">
        <f>IF(OR(N166="",H166=""),"",IF(F166="Short",(H166-N166),(N166-H166))*K166*IF(E166="Option",100,1))</f>
        <v/>
      </c>
      <c r="Q166" s="12">
        <f>IF(P166="","",P166-O166)</f>
        <v/>
      </c>
      <c r="R166" s="13">
        <f>IF(Q166="","",IF(H166*K166=0,"",Q166/(H166*K166*IF(E166="Option",100,1))*100))</f>
        <v/>
      </c>
      <c r="S166" s="14">
        <f>IF(OR(Q166="",I166="",I166=H166),"",Q166/(ABS(H166-I166)*K166*IF(E166="Option",100,1)))</f>
        <v/>
      </c>
      <c r="T166" s="15">
        <f>IF(OR(J166="",I166="",I166=H166),"",ABS(J166-H166)/ABS(H166-I166))</f>
        <v/>
      </c>
      <c r="U166" s="16">
        <f>IF(Q166="","",IF(Q166&gt;0,"Win",IF(Q166&lt;0,"Loss","BE")))</f>
        <v/>
      </c>
      <c r="V166" s="16">
        <f>IF(OR(L166="",B166=""),"",L166-B166)</f>
        <v/>
      </c>
      <c r="W166" s="12">
        <f>IF(Q166="","",IF(W165="",Settings!$B$3+Q166,W165+Q166))</f>
        <v/>
      </c>
      <c r="X166" s="11" t="n"/>
      <c r="Y166" s="11" t="n"/>
      <c r="Z166" s="11" t="n"/>
      <c r="AA166" s="11" t="n"/>
      <c r="AB166" s="11" t="n"/>
      <c r="AC166" s="11" t="n"/>
      <c r="AD166" s="11" t="n"/>
      <c r="AE166" s="16">
        <f>IF(OR(AC166="",B166=""),"",AC166-B166)</f>
        <v/>
      </c>
      <c r="AF166" s="11" t="n"/>
    </row>
    <row r="167">
      <c r="A167" s="10" t="n">
        <v>166</v>
      </c>
      <c r="B167" s="11" t="n"/>
      <c r="C167" s="11" t="n"/>
      <c r="D167" s="11" t="n"/>
      <c r="E167" s="11" t="n"/>
      <c r="F167" s="11" t="n"/>
      <c r="G167" s="11" t="n"/>
      <c r="H167" s="11" t="n"/>
      <c r="I167" s="11" t="n"/>
      <c r="J167" s="11" t="n"/>
      <c r="K167" s="11" t="n"/>
      <c r="L167" s="11" t="n"/>
      <c r="M167" s="11" t="n"/>
      <c r="N167" s="11" t="n"/>
      <c r="O167" s="11" t="n"/>
      <c r="P167" s="12">
        <f>IF(OR(N167="",H167=""),"",IF(F167="Short",(H167-N167),(N167-H167))*K167*IF(E167="Option",100,1))</f>
        <v/>
      </c>
      <c r="Q167" s="12">
        <f>IF(P167="","",P167-O167)</f>
        <v/>
      </c>
      <c r="R167" s="13">
        <f>IF(Q167="","",IF(H167*K167=0,"",Q167/(H167*K167*IF(E167="Option",100,1))*100))</f>
        <v/>
      </c>
      <c r="S167" s="14">
        <f>IF(OR(Q167="",I167="",I167=H167),"",Q167/(ABS(H167-I167)*K167*IF(E167="Option",100,1)))</f>
        <v/>
      </c>
      <c r="T167" s="15">
        <f>IF(OR(J167="",I167="",I167=H167),"",ABS(J167-H167)/ABS(H167-I167))</f>
        <v/>
      </c>
      <c r="U167" s="16">
        <f>IF(Q167="","",IF(Q167&gt;0,"Win",IF(Q167&lt;0,"Loss","BE")))</f>
        <v/>
      </c>
      <c r="V167" s="16">
        <f>IF(OR(L167="",B167=""),"",L167-B167)</f>
        <v/>
      </c>
      <c r="W167" s="12">
        <f>IF(Q167="","",IF(W166="",Settings!$B$3+Q167,W166+Q167))</f>
        <v/>
      </c>
      <c r="X167" s="11" t="n"/>
      <c r="Y167" s="11" t="n"/>
      <c r="Z167" s="11" t="n"/>
      <c r="AA167" s="11" t="n"/>
      <c r="AB167" s="11" t="n"/>
      <c r="AC167" s="11" t="n"/>
      <c r="AD167" s="11" t="n"/>
      <c r="AE167" s="16">
        <f>IF(OR(AC167="",B167=""),"",AC167-B167)</f>
        <v/>
      </c>
      <c r="AF167" s="11" t="n"/>
    </row>
    <row r="168">
      <c r="A168" s="10" t="n">
        <v>167</v>
      </c>
      <c r="B168" s="11" t="n"/>
      <c r="C168" s="11" t="n"/>
      <c r="D168" s="11" t="n"/>
      <c r="E168" s="11" t="n"/>
      <c r="F168" s="11" t="n"/>
      <c r="G168" s="11" t="n"/>
      <c r="H168" s="11" t="n"/>
      <c r="I168" s="11" t="n"/>
      <c r="J168" s="11" t="n"/>
      <c r="K168" s="11" t="n"/>
      <c r="L168" s="11" t="n"/>
      <c r="M168" s="11" t="n"/>
      <c r="N168" s="11" t="n"/>
      <c r="O168" s="11" t="n"/>
      <c r="P168" s="12">
        <f>IF(OR(N168="",H168=""),"",IF(F168="Short",(H168-N168),(N168-H168))*K168*IF(E168="Option",100,1))</f>
        <v/>
      </c>
      <c r="Q168" s="12">
        <f>IF(P168="","",P168-O168)</f>
        <v/>
      </c>
      <c r="R168" s="13">
        <f>IF(Q168="","",IF(H168*K168=0,"",Q168/(H168*K168*IF(E168="Option",100,1))*100))</f>
        <v/>
      </c>
      <c r="S168" s="14">
        <f>IF(OR(Q168="",I168="",I168=H168),"",Q168/(ABS(H168-I168)*K168*IF(E168="Option",100,1)))</f>
        <v/>
      </c>
      <c r="T168" s="15">
        <f>IF(OR(J168="",I168="",I168=H168),"",ABS(J168-H168)/ABS(H168-I168))</f>
        <v/>
      </c>
      <c r="U168" s="16">
        <f>IF(Q168="","",IF(Q168&gt;0,"Win",IF(Q168&lt;0,"Loss","BE")))</f>
        <v/>
      </c>
      <c r="V168" s="16">
        <f>IF(OR(L168="",B168=""),"",L168-B168)</f>
        <v/>
      </c>
      <c r="W168" s="12">
        <f>IF(Q168="","",IF(W167="",Settings!$B$3+Q168,W167+Q168))</f>
        <v/>
      </c>
      <c r="X168" s="11" t="n"/>
      <c r="Y168" s="11" t="n"/>
      <c r="Z168" s="11" t="n"/>
      <c r="AA168" s="11" t="n"/>
      <c r="AB168" s="11" t="n"/>
      <c r="AC168" s="11" t="n"/>
      <c r="AD168" s="11" t="n"/>
      <c r="AE168" s="16">
        <f>IF(OR(AC168="",B168=""),"",AC168-B168)</f>
        <v/>
      </c>
      <c r="AF168" s="11" t="n"/>
    </row>
    <row r="169">
      <c r="A169" s="10" t="n">
        <v>168</v>
      </c>
      <c r="B169" s="11" t="n"/>
      <c r="C169" s="11" t="n"/>
      <c r="D169" s="11" t="n"/>
      <c r="E169" s="11" t="n"/>
      <c r="F169" s="11" t="n"/>
      <c r="G169" s="11" t="n"/>
      <c r="H169" s="11" t="n"/>
      <c r="I169" s="11" t="n"/>
      <c r="J169" s="11" t="n"/>
      <c r="K169" s="11" t="n"/>
      <c r="L169" s="11" t="n"/>
      <c r="M169" s="11" t="n"/>
      <c r="N169" s="11" t="n"/>
      <c r="O169" s="11" t="n"/>
      <c r="P169" s="12">
        <f>IF(OR(N169="",H169=""),"",IF(F169="Short",(H169-N169),(N169-H169))*K169*IF(E169="Option",100,1))</f>
        <v/>
      </c>
      <c r="Q169" s="12">
        <f>IF(P169="","",P169-O169)</f>
        <v/>
      </c>
      <c r="R169" s="13">
        <f>IF(Q169="","",IF(H169*K169=0,"",Q169/(H169*K169*IF(E169="Option",100,1))*100))</f>
        <v/>
      </c>
      <c r="S169" s="14">
        <f>IF(OR(Q169="",I169="",I169=H169),"",Q169/(ABS(H169-I169)*K169*IF(E169="Option",100,1)))</f>
        <v/>
      </c>
      <c r="T169" s="15">
        <f>IF(OR(J169="",I169="",I169=H169),"",ABS(J169-H169)/ABS(H169-I169))</f>
        <v/>
      </c>
      <c r="U169" s="16">
        <f>IF(Q169="","",IF(Q169&gt;0,"Win",IF(Q169&lt;0,"Loss","BE")))</f>
        <v/>
      </c>
      <c r="V169" s="16">
        <f>IF(OR(L169="",B169=""),"",L169-B169)</f>
        <v/>
      </c>
      <c r="W169" s="12">
        <f>IF(Q169="","",IF(W168="",Settings!$B$3+Q169,W168+Q169))</f>
        <v/>
      </c>
      <c r="X169" s="11" t="n"/>
      <c r="Y169" s="11" t="n"/>
      <c r="Z169" s="11" t="n"/>
      <c r="AA169" s="11" t="n"/>
      <c r="AB169" s="11" t="n"/>
      <c r="AC169" s="11" t="n"/>
      <c r="AD169" s="11" t="n"/>
      <c r="AE169" s="16">
        <f>IF(OR(AC169="",B169=""),"",AC169-B169)</f>
        <v/>
      </c>
      <c r="AF169" s="11" t="n"/>
    </row>
    <row r="170">
      <c r="A170" s="10" t="n">
        <v>169</v>
      </c>
      <c r="B170" s="11" t="n"/>
      <c r="C170" s="11" t="n"/>
      <c r="D170" s="11" t="n"/>
      <c r="E170" s="11" t="n"/>
      <c r="F170" s="11" t="n"/>
      <c r="G170" s="11" t="n"/>
      <c r="H170" s="11" t="n"/>
      <c r="I170" s="11" t="n"/>
      <c r="J170" s="11" t="n"/>
      <c r="K170" s="11" t="n"/>
      <c r="L170" s="11" t="n"/>
      <c r="M170" s="11" t="n"/>
      <c r="N170" s="11" t="n"/>
      <c r="O170" s="11" t="n"/>
      <c r="P170" s="12">
        <f>IF(OR(N170="",H170=""),"",IF(F170="Short",(H170-N170),(N170-H170))*K170*IF(E170="Option",100,1))</f>
        <v/>
      </c>
      <c r="Q170" s="12">
        <f>IF(P170="","",P170-O170)</f>
        <v/>
      </c>
      <c r="R170" s="13">
        <f>IF(Q170="","",IF(H170*K170=0,"",Q170/(H170*K170*IF(E170="Option",100,1))*100))</f>
        <v/>
      </c>
      <c r="S170" s="14">
        <f>IF(OR(Q170="",I170="",I170=H170),"",Q170/(ABS(H170-I170)*K170*IF(E170="Option",100,1)))</f>
        <v/>
      </c>
      <c r="T170" s="15">
        <f>IF(OR(J170="",I170="",I170=H170),"",ABS(J170-H170)/ABS(H170-I170))</f>
        <v/>
      </c>
      <c r="U170" s="16">
        <f>IF(Q170="","",IF(Q170&gt;0,"Win",IF(Q170&lt;0,"Loss","BE")))</f>
        <v/>
      </c>
      <c r="V170" s="16">
        <f>IF(OR(L170="",B170=""),"",L170-B170)</f>
        <v/>
      </c>
      <c r="W170" s="12">
        <f>IF(Q170="","",IF(W169="",Settings!$B$3+Q170,W169+Q170))</f>
        <v/>
      </c>
      <c r="X170" s="11" t="n"/>
      <c r="Y170" s="11" t="n"/>
      <c r="Z170" s="11" t="n"/>
      <c r="AA170" s="11" t="n"/>
      <c r="AB170" s="11" t="n"/>
      <c r="AC170" s="11" t="n"/>
      <c r="AD170" s="11" t="n"/>
      <c r="AE170" s="16">
        <f>IF(OR(AC170="",B170=""),"",AC170-B170)</f>
        <v/>
      </c>
      <c r="AF170" s="11" t="n"/>
    </row>
    <row r="171">
      <c r="A171" s="10" t="n">
        <v>170</v>
      </c>
      <c r="B171" s="11" t="n"/>
      <c r="C171" s="11" t="n"/>
      <c r="D171" s="11" t="n"/>
      <c r="E171" s="11" t="n"/>
      <c r="F171" s="11" t="n"/>
      <c r="G171" s="11" t="n"/>
      <c r="H171" s="11" t="n"/>
      <c r="I171" s="11" t="n"/>
      <c r="J171" s="11" t="n"/>
      <c r="K171" s="11" t="n"/>
      <c r="L171" s="11" t="n"/>
      <c r="M171" s="11" t="n"/>
      <c r="N171" s="11" t="n"/>
      <c r="O171" s="11" t="n"/>
      <c r="P171" s="12">
        <f>IF(OR(N171="",H171=""),"",IF(F171="Short",(H171-N171),(N171-H171))*K171*IF(E171="Option",100,1))</f>
        <v/>
      </c>
      <c r="Q171" s="12">
        <f>IF(P171="","",P171-O171)</f>
        <v/>
      </c>
      <c r="R171" s="13">
        <f>IF(Q171="","",IF(H171*K171=0,"",Q171/(H171*K171*IF(E171="Option",100,1))*100))</f>
        <v/>
      </c>
      <c r="S171" s="14">
        <f>IF(OR(Q171="",I171="",I171=H171),"",Q171/(ABS(H171-I171)*K171*IF(E171="Option",100,1)))</f>
        <v/>
      </c>
      <c r="T171" s="15">
        <f>IF(OR(J171="",I171="",I171=H171),"",ABS(J171-H171)/ABS(H171-I171))</f>
        <v/>
      </c>
      <c r="U171" s="16">
        <f>IF(Q171="","",IF(Q171&gt;0,"Win",IF(Q171&lt;0,"Loss","BE")))</f>
        <v/>
      </c>
      <c r="V171" s="16">
        <f>IF(OR(L171="",B171=""),"",L171-B171)</f>
        <v/>
      </c>
      <c r="W171" s="12">
        <f>IF(Q171="","",IF(W170="",Settings!$B$3+Q171,W170+Q171))</f>
        <v/>
      </c>
      <c r="X171" s="11" t="n"/>
      <c r="Y171" s="11" t="n"/>
      <c r="Z171" s="11" t="n"/>
      <c r="AA171" s="11" t="n"/>
      <c r="AB171" s="11" t="n"/>
      <c r="AC171" s="11" t="n"/>
      <c r="AD171" s="11" t="n"/>
      <c r="AE171" s="16">
        <f>IF(OR(AC171="",B171=""),"",AC171-B171)</f>
        <v/>
      </c>
      <c r="AF171" s="11" t="n"/>
    </row>
    <row r="172">
      <c r="A172" s="10" t="n">
        <v>171</v>
      </c>
      <c r="B172" s="11" t="n"/>
      <c r="C172" s="11" t="n"/>
      <c r="D172" s="11" t="n"/>
      <c r="E172" s="11" t="n"/>
      <c r="F172" s="11" t="n"/>
      <c r="G172" s="11" t="n"/>
      <c r="H172" s="11" t="n"/>
      <c r="I172" s="11" t="n"/>
      <c r="J172" s="11" t="n"/>
      <c r="K172" s="11" t="n"/>
      <c r="L172" s="11" t="n"/>
      <c r="M172" s="11" t="n"/>
      <c r="N172" s="11" t="n"/>
      <c r="O172" s="11" t="n"/>
      <c r="P172" s="12">
        <f>IF(OR(N172="",H172=""),"",IF(F172="Short",(H172-N172),(N172-H172))*K172*IF(E172="Option",100,1))</f>
        <v/>
      </c>
      <c r="Q172" s="12">
        <f>IF(P172="","",P172-O172)</f>
        <v/>
      </c>
      <c r="R172" s="13">
        <f>IF(Q172="","",IF(H172*K172=0,"",Q172/(H172*K172*IF(E172="Option",100,1))*100))</f>
        <v/>
      </c>
      <c r="S172" s="14">
        <f>IF(OR(Q172="",I172="",I172=H172),"",Q172/(ABS(H172-I172)*K172*IF(E172="Option",100,1)))</f>
        <v/>
      </c>
      <c r="T172" s="15">
        <f>IF(OR(J172="",I172="",I172=H172),"",ABS(J172-H172)/ABS(H172-I172))</f>
        <v/>
      </c>
      <c r="U172" s="16">
        <f>IF(Q172="","",IF(Q172&gt;0,"Win",IF(Q172&lt;0,"Loss","BE")))</f>
        <v/>
      </c>
      <c r="V172" s="16">
        <f>IF(OR(L172="",B172=""),"",L172-B172)</f>
        <v/>
      </c>
      <c r="W172" s="12">
        <f>IF(Q172="","",IF(W171="",Settings!$B$3+Q172,W171+Q172))</f>
        <v/>
      </c>
      <c r="X172" s="11" t="n"/>
      <c r="Y172" s="11" t="n"/>
      <c r="Z172" s="11" t="n"/>
      <c r="AA172" s="11" t="n"/>
      <c r="AB172" s="11" t="n"/>
      <c r="AC172" s="11" t="n"/>
      <c r="AD172" s="11" t="n"/>
      <c r="AE172" s="16">
        <f>IF(OR(AC172="",B172=""),"",AC172-B172)</f>
        <v/>
      </c>
      <c r="AF172" s="11" t="n"/>
    </row>
    <row r="173">
      <c r="A173" s="10" t="n">
        <v>172</v>
      </c>
      <c r="B173" s="11" t="n"/>
      <c r="C173" s="11" t="n"/>
      <c r="D173" s="11" t="n"/>
      <c r="E173" s="11" t="n"/>
      <c r="F173" s="11" t="n"/>
      <c r="G173" s="11" t="n"/>
      <c r="H173" s="11" t="n"/>
      <c r="I173" s="11" t="n"/>
      <c r="J173" s="11" t="n"/>
      <c r="K173" s="11" t="n"/>
      <c r="L173" s="11" t="n"/>
      <c r="M173" s="11" t="n"/>
      <c r="N173" s="11" t="n"/>
      <c r="O173" s="11" t="n"/>
      <c r="P173" s="12">
        <f>IF(OR(N173="",H173=""),"",IF(F173="Short",(H173-N173),(N173-H173))*K173*IF(E173="Option",100,1))</f>
        <v/>
      </c>
      <c r="Q173" s="12">
        <f>IF(P173="","",P173-O173)</f>
        <v/>
      </c>
      <c r="R173" s="13">
        <f>IF(Q173="","",IF(H173*K173=0,"",Q173/(H173*K173*IF(E173="Option",100,1))*100))</f>
        <v/>
      </c>
      <c r="S173" s="14">
        <f>IF(OR(Q173="",I173="",I173=H173),"",Q173/(ABS(H173-I173)*K173*IF(E173="Option",100,1)))</f>
        <v/>
      </c>
      <c r="T173" s="15">
        <f>IF(OR(J173="",I173="",I173=H173),"",ABS(J173-H173)/ABS(H173-I173))</f>
        <v/>
      </c>
      <c r="U173" s="16">
        <f>IF(Q173="","",IF(Q173&gt;0,"Win",IF(Q173&lt;0,"Loss","BE")))</f>
        <v/>
      </c>
      <c r="V173" s="16">
        <f>IF(OR(L173="",B173=""),"",L173-B173)</f>
        <v/>
      </c>
      <c r="W173" s="12">
        <f>IF(Q173="","",IF(W172="",Settings!$B$3+Q173,W172+Q173))</f>
        <v/>
      </c>
      <c r="X173" s="11" t="n"/>
      <c r="Y173" s="11" t="n"/>
      <c r="Z173" s="11" t="n"/>
      <c r="AA173" s="11" t="n"/>
      <c r="AB173" s="11" t="n"/>
      <c r="AC173" s="11" t="n"/>
      <c r="AD173" s="11" t="n"/>
      <c r="AE173" s="16">
        <f>IF(OR(AC173="",B173=""),"",AC173-B173)</f>
        <v/>
      </c>
      <c r="AF173" s="11" t="n"/>
    </row>
    <row r="174">
      <c r="A174" s="10" t="n">
        <v>173</v>
      </c>
      <c r="B174" s="11" t="n"/>
      <c r="C174" s="11" t="n"/>
      <c r="D174" s="11" t="n"/>
      <c r="E174" s="11" t="n"/>
      <c r="F174" s="11" t="n"/>
      <c r="G174" s="11" t="n"/>
      <c r="H174" s="11" t="n"/>
      <c r="I174" s="11" t="n"/>
      <c r="J174" s="11" t="n"/>
      <c r="K174" s="11" t="n"/>
      <c r="L174" s="11" t="n"/>
      <c r="M174" s="11" t="n"/>
      <c r="N174" s="11" t="n"/>
      <c r="O174" s="11" t="n"/>
      <c r="P174" s="12">
        <f>IF(OR(N174="",H174=""),"",IF(F174="Short",(H174-N174),(N174-H174))*K174*IF(E174="Option",100,1))</f>
        <v/>
      </c>
      <c r="Q174" s="12">
        <f>IF(P174="","",P174-O174)</f>
        <v/>
      </c>
      <c r="R174" s="13">
        <f>IF(Q174="","",IF(H174*K174=0,"",Q174/(H174*K174*IF(E174="Option",100,1))*100))</f>
        <v/>
      </c>
      <c r="S174" s="14">
        <f>IF(OR(Q174="",I174="",I174=H174),"",Q174/(ABS(H174-I174)*K174*IF(E174="Option",100,1)))</f>
        <v/>
      </c>
      <c r="T174" s="15">
        <f>IF(OR(J174="",I174="",I174=H174),"",ABS(J174-H174)/ABS(H174-I174))</f>
        <v/>
      </c>
      <c r="U174" s="16">
        <f>IF(Q174="","",IF(Q174&gt;0,"Win",IF(Q174&lt;0,"Loss","BE")))</f>
        <v/>
      </c>
      <c r="V174" s="16">
        <f>IF(OR(L174="",B174=""),"",L174-B174)</f>
        <v/>
      </c>
      <c r="W174" s="12">
        <f>IF(Q174="","",IF(W173="",Settings!$B$3+Q174,W173+Q174))</f>
        <v/>
      </c>
      <c r="X174" s="11" t="n"/>
      <c r="Y174" s="11" t="n"/>
      <c r="Z174" s="11" t="n"/>
      <c r="AA174" s="11" t="n"/>
      <c r="AB174" s="11" t="n"/>
      <c r="AC174" s="11" t="n"/>
      <c r="AD174" s="11" t="n"/>
      <c r="AE174" s="16">
        <f>IF(OR(AC174="",B174=""),"",AC174-B174)</f>
        <v/>
      </c>
      <c r="AF174" s="11" t="n"/>
    </row>
    <row r="175">
      <c r="A175" s="10" t="n">
        <v>174</v>
      </c>
      <c r="B175" s="11" t="n"/>
      <c r="C175" s="11" t="n"/>
      <c r="D175" s="11" t="n"/>
      <c r="E175" s="11" t="n"/>
      <c r="F175" s="11" t="n"/>
      <c r="G175" s="11" t="n"/>
      <c r="H175" s="11" t="n"/>
      <c r="I175" s="11" t="n"/>
      <c r="J175" s="11" t="n"/>
      <c r="K175" s="11" t="n"/>
      <c r="L175" s="11" t="n"/>
      <c r="M175" s="11" t="n"/>
      <c r="N175" s="11" t="n"/>
      <c r="O175" s="11" t="n"/>
      <c r="P175" s="12">
        <f>IF(OR(N175="",H175=""),"",IF(F175="Short",(H175-N175),(N175-H175))*K175*IF(E175="Option",100,1))</f>
        <v/>
      </c>
      <c r="Q175" s="12">
        <f>IF(P175="","",P175-O175)</f>
        <v/>
      </c>
      <c r="R175" s="13">
        <f>IF(Q175="","",IF(H175*K175=0,"",Q175/(H175*K175*IF(E175="Option",100,1))*100))</f>
        <v/>
      </c>
      <c r="S175" s="14">
        <f>IF(OR(Q175="",I175="",I175=H175),"",Q175/(ABS(H175-I175)*K175*IF(E175="Option",100,1)))</f>
        <v/>
      </c>
      <c r="T175" s="15">
        <f>IF(OR(J175="",I175="",I175=H175),"",ABS(J175-H175)/ABS(H175-I175))</f>
        <v/>
      </c>
      <c r="U175" s="16">
        <f>IF(Q175="","",IF(Q175&gt;0,"Win",IF(Q175&lt;0,"Loss","BE")))</f>
        <v/>
      </c>
      <c r="V175" s="16">
        <f>IF(OR(L175="",B175=""),"",L175-B175)</f>
        <v/>
      </c>
      <c r="W175" s="12">
        <f>IF(Q175="","",IF(W174="",Settings!$B$3+Q175,W174+Q175))</f>
        <v/>
      </c>
      <c r="X175" s="11" t="n"/>
      <c r="Y175" s="11" t="n"/>
      <c r="Z175" s="11" t="n"/>
      <c r="AA175" s="11" t="n"/>
      <c r="AB175" s="11" t="n"/>
      <c r="AC175" s="11" t="n"/>
      <c r="AD175" s="11" t="n"/>
      <c r="AE175" s="16">
        <f>IF(OR(AC175="",B175=""),"",AC175-B175)</f>
        <v/>
      </c>
      <c r="AF175" s="11" t="n"/>
    </row>
    <row r="176">
      <c r="A176" s="10" t="n">
        <v>175</v>
      </c>
      <c r="B176" s="11" t="n"/>
      <c r="C176" s="11" t="n"/>
      <c r="D176" s="11" t="n"/>
      <c r="E176" s="11" t="n"/>
      <c r="F176" s="11" t="n"/>
      <c r="G176" s="11" t="n"/>
      <c r="H176" s="11" t="n"/>
      <c r="I176" s="11" t="n"/>
      <c r="J176" s="11" t="n"/>
      <c r="K176" s="11" t="n"/>
      <c r="L176" s="11" t="n"/>
      <c r="M176" s="11" t="n"/>
      <c r="N176" s="11" t="n"/>
      <c r="O176" s="11" t="n"/>
      <c r="P176" s="12">
        <f>IF(OR(N176="",H176=""),"",IF(F176="Short",(H176-N176),(N176-H176))*K176*IF(E176="Option",100,1))</f>
        <v/>
      </c>
      <c r="Q176" s="12">
        <f>IF(P176="","",P176-O176)</f>
        <v/>
      </c>
      <c r="R176" s="13">
        <f>IF(Q176="","",IF(H176*K176=0,"",Q176/(H176*K176*IF(E176="Option",100,1))*100))</f>
        <v/>
      </c>
      <c r="S176" s="14">
        <f>IF(OR(Q176="",I176="",I176=H176),"",Q176/(ABS(H176-I176)*K176*IF(E176="Option",100,1)))</f>
        <v/>
      </c>
      <c r="T176" s="15">
        <f>IF(OR(J176="",I176="",I176=H176),"",ABS(J176-H176)/ABS(H176-I176))</f>
        <v/>
      </c>
      <c r="U176" s="16">
        <f>IF(Q176="","",IF(Q176&gt;0,"Win",IF(Q176&lt;0,"Loss","BE")))</f>
        <v/>
      </c>
      <c r="V176" s="16">
        <f>IF(OR(L176="",B176=""),"",L176-B176)</f>
        <v/>
      </c>
      <c r="W176" s="12">
        <f>IF(Q176="","",IF(W175="",Settings!$B$3+Q176,W175+Q176))</f>
        <v/>
      </c>
      <c r="X176" s="11" t="n"/>
      <c r="Y176" s="11" t="n"/>
      <c r="Z176" s="11" t="n"/>
      <c r="AA176" s="11" t="n"/>
      <c r="AB176" s="11" t="n"/>
      <c r="AC176" s="11" t="n"/>
      <c r="AD176" s="11" t="n"/>
      <c r="AE176" s="16">
        <f>IF(OR(AC176="",B176=""),"",AC176-B176)</f>
        <v/>
      </c>
      <c r="AF176" s="11" t="n"/>
    </row>
    <row r="177">
      <c r="A177" s="10" t="n">
        <v>176</v>
      </c>
      <c r="B177" s="11" t="n"/>
      <c r="C177" s="11" t="n"/>
      <c r="D177" s="11" t="n"/>
      <c r="E177" s="11" t="n"/>
      <c r="F177" s="11" t="n"/>
      <c r="G177" s="11" t="n"/>
      <c r="H177" s="11" t="n"/>
      <c r="I177" s="11" t="n"/>
      <c r="J177" s="11" t="n"/>
      <c r="K177" s="11" t="n"/>
      <c r="L177" s="11" t="n"/>
      <c r="M177" s="11" t="n"/>
      <c r="N177" s="11" t="n"/>
      <c r="O177" s="11" t="n"/>
      <c r="P177" s="12">
        <f>IF(OR(N177="",H177=""),"",IF(F177="Short",(H177-N177),(N177-H177))*K177*IF(E177="Option",100,1))</f>
        <v/>
      </c>
      <c r="Q177" s="12">
        <f>IF(P177="","",P177-O177)</f>
        <v/>
      </c>
      <c r="R177" s="13">
        <f>IF(Q177="","",IF(H177*K177=0,"",Q177/(H177*K177*IF(E177="Option",100,1))*100))</f>
        <v/>
      </c>
      <c r="S177" s="14">
        <f>IF(OR(Q177="",I177="",I177=H177),"",Q177/(ABS(H177-I177)*K177*IF(E177="Option",100,1)))</f>
        <v/>
      </c>
      <c r="T177" s="15">
        <f>IF(OR(J177="",I177="",I177=H177),"",ABS(J177-H177)/ABS(H177-I177))</f>
        <v/>
      </c>
      <c r="U177" s="16">
        <f>IF(Q177="","",IF(Q177&gt;0,"Win",IF(Q177&lt;0,"Loss","BE")))</f>
        <v/>
      </c>
      <c r="V177" s="16">
        <f>IF(OR(L177="",B177=""),"",L177-B177)</f>
        <v/>
      </c>
      <c r="W177" s="12">
        <f>IF(Q177="","",IF(W176="",Settings!$B$3+Q177,W176+Q177))</f>
        <v/>
      </c>
      <c r="X177" s="11" t="n"/>
      <c r="Y177" s="11" t="n"/>
      <c r="Z177" s="11" t="n"/>
      <c r="AA177" s="11" t="n"/>
      <c r="AB177" s="11" t="n"/>
      <c r="AC177" s="11" t="n"/>
      <c r="AD177" s="11" t="n"/>
      <c r="AE177" s="16">
        <f>IF(OR(AC177="",B177=""),"",AC177-B177)</f>
        <v/>
      </c>
      <c r="AF177" s="11" t="n"/>
    </row>
    <row r="178">
      <c r="A178" s="10" t="n">
        <v>177</v>
      </c>
      <c r="B178" s="11" t="n"/>
      <c r="C178" s="11" t="n"/>
      <c r="D178" s="11" t="n"/>
      <c r="E178" s="11" t="n"/>
      <c r="F178" s="11" t="n"/>
      <c r="G178" s="11" t="n"/>
      <c r="H178" s="11" t="n"/>
      <c r="I178" s="11" t="n"/>
      <c r="J178" s="11" t="n"/>
      <c r="K178" s="11" t="n"/>
      <c r="L178" s="11" t="n"/>
      <c r="M178" s="11" t="n"/>
      <c r="N178" s="11" t="n"/>
      <c r="O178" s="11" t="n"/>
      <c r="P178" s="12">
        <f>IF(OR(N178="",H178=""),"",IF(F178="Short",(H178-N178),(N178-H178))*K178*IF(E178="Option",100,1))</f>
        <v/>
      </c>
      <c r="Q178" s="12">
        <f>IF(P178="","",P178-O178)</f>
        <v/>
      </c>
      <c r="R178" s="13">
        <f>IF(Q178="","",IF(H178*K178=0,"",Q178/(H178*K178*IF(E178="Option",100,1))*100))</f>
        <v/>
      </c>
      <c r="S178" s="14">
        <f>IF(OR(Q178="",I178="",I178=H178),"",Q178/(ABS(H178-I178)*K178*IF(E178="Option",100,1)))</f>
        <v/>
      </c>
      <c r="T178" s="15">
        <f>IF(OR(J178="",I178="",I178=H178),"",ABS(J178-H178)/ABS(H178-I178))</f>
        <v/>
      </c>
      <c r="U178" s="16">
        <f>IF(Q178="","",IF(Q178&gt;0,"Win",IF(Q178&lt;0,"Loss","BE")))</f>
        <v/>
      </c>
      <c r="V178" s="16">
        <f>IF(OR(L178="",B178=""),"",L178-B178)</f>
        <v/>
      </c>
      <c r="W178" s="12">
        <f>IF(Q178="","",IF(W177="",Settings!$B$3+Q178,W177+Q178))</f>
        <v/>
      </c>
      <c r="X178" s="11" t="n"/>
      <c r="Y178" s="11" t="n"/>
      <c r="Z178" s="11" t="n"/>
      <c r="AA178" s="11" t="n"/>
      <c r="AB178" s="11" t="n"/>
      <c r="AC178" s="11" t="n"/>
      <c r="AD178" s="11" t="n"/>
      <c r="AE178" s="16">
        <f>IF(OR(AC178="",B178=""),"",AC178-B178)</f>
        <v/>
      </c>
      <c r="AF178" s="11" t="n"/>
    </row>
    <row r="179">
      <c r="A179" s="10" t="n">
        <v>178</v>
      </c>
      <c r="B179" s="11" t="n"/>
      <c r="C179" s="11" t="n"/>
      <c r="D179" s="11" t="n"/>
      <c r="E179" s="11" t="n"/>
      <c r="F179" s="11" t="n"/>
      <c r="G179" s="11" t="n"/>
      <c r="H179" s="11" t="n"/>
      <c r="I179" s="11" t="n"/>
      <c r="J179" s="11" t="n"/>
      <c r="K179" s="11" t="n"/>
      <c r="L179" s="11" t="n"/>
      <c r="M179" s="11" t="n"/>
      <c r="N179" s="11" t="n"/>
      <c r="O179" s="11" t="n"/>
      <c r="P179" s="12">
        <f>IF(OR(N179="",H179=""),"",IF(F179="Short",(H179-N179),(N179-H179))*K179*IF(E179="Option",100,1))</f>
        <v/>
      </c>
      <c r="Q179" s="12">
        <f>IF(P179="","",P179-O179)</f>
        <v/>
      </c>
      <c r="R179" s="13">
        <f>IF(Q179="","",IF(H179*K179=0,"",Q179/(H179*K179*IF(E179="Option",100,1))*100))</f>
        <v/>
      </c>
      <c r="S179" s="14">
        <f>IF(OR(Q179="",I179="",I179=H179),"",Q179/(ABS(H179-I179)*K179*IF(E179="Option",100,1)))</f>
        <v/>
      </c>
      <c r="T179" s="15">
        <f>IF(OR(J179="",I179="",I179=H179),"",ABS(J179-H179)/ABS(H179-I179))</f>
        <v/>
      </c>
      <c r="U179" s="16">
        <f>IF(Q179="","",IF(Q179&gt;0,"Win",IF(Q179&lt;0,"Loss","BE")))</f>
        <v/>
      </c>
      <c r="V179" s="16">
        <f>IF(OR(L179="",B179=""),"",L179-B179)</f>
        <v/>
      </c>
      <c r="W179" s="12">
        <f>IF(Q179="","",IF(W178="",Settings!$B$3+Q179,W178+Q179))</f>
        <v/>
      </c>
      <c r="X179" s="11" t="n"/>
      <c r="Y179" s="11" t="n"/>
      <c r="Z179" s="11" t="n"/>
      <c r="AA179" s="11" t="n"/>
      <c r="AB179" s="11" t="n"/>
      <c r="AC179" s="11" t="n"/>
      <c r="AD179" s="11" t="n"/>
      <c r="AE179" s="16">
        <f>IF(OR(AC179="",B179=""),"",AC179-B179)</f>
        <v/>
      </c>
      <c r="AF179" s="11" t="n"/>
    </row>
    <row r="180">
      <c r="A180" s="10" t="n">
        <v>179</v>
      </c>
      <c r="B180" s="11" t="n"/>
      <c r="C180" s="11" t="n"/>
      <c r="D180" s="11" t="n"/>
      <c r="E180" s="11" t="n"/>
      <c r="F180" s="11" t="n"/>
      <c r="G180" s="11" t="n"/>
      <c r="H180" s="11" t="n"/>
      <c r="I180" s="11" t="n"/>
      <c r="J180" s="11" t="n"/>
      <c r="K180" s="11" t="n"/>
      <c r="L180" s="11" t="n"/>
      <c r="M180" s="11" t="n"/>
      <c r="N180" s="11" t="n"/>
      <c r="O180" s="11" t="n"/>
      <c r="P180" s="12">
        <f>IF(OR(N180="",H180=""),"",IF(F180="Short",(H180-N180),(N180-H180))*K180*IF(E180="Option",100,1))</f>
        <v/>
      </c>
      <c r="Q180" s="12">
        <f>IF(P180="","",P180-O180)</f>
        <v/>
      </c>
      <c r="R180" s="13">
        <f>IF(Q180="","",IF(H180*K180=0,"",Q180/(H180*K180*IF(E180="Option",100,1))*100))</f>
        <v/>
      </c>
      <c r="S180" s="14">
        <f>IF(OR(Q180="",I180="",I180=H180),"",Q180/(ABS(H180-I180)*K180*IF(E180="Option",100,1)))</f>
        <v/>
      </c>
      <c r="T180" s="15">
        <f>IF(OR(J180="",I180="",I180=H180),"",ABS(J180-H180)/ABS(H180-I180))</f>
        <v/>
      </c>
      <c r="U180" s="16">
        <f>IF(Q180="","",IF(Q180&gt;0,"Win",IF(Q180&lt;0,"Loss","BE")))</f>
        <v/>
      </c>
      <c r="V180" s="16">
        <f>IF(OR(L180="",B180=""),"",L180-B180)</f>
        <v/>
      </c>
      <c r="W180" s="12">
        <f>IF(Q180="","",IF(W179="",Settings!$B$3+Q180,W179+Q180))</f>
        <v/>
      </c>
      <c r="X180" s="11" t="n"/>
      <c r="Y180" s="11" t="n"/>
      <c r="Z180" s="11" t="n"/>
      <c r="AA180" s="11" t="n"/>
      <c r="AB180" s="11" t="n"/>
      <c r="AC180" s="11" t="n"/>
      <c r="AD180" s="11" t="n"/>
      <c r="AE180" s="16">
        <f>IF(OR(AC180="",B180=""),"",AC180-B180)</f>
        <v/>
      </c>
      <c r="AF180" s="11" t="n"/>
    </row>
    <row r="181">
      <c r="A181" s="10" t="n">
        <v>180</v>
      </c>
      <c r="B181" s="11" t="n"/>
      <c r="C181" s="11" t="n"/>
      <c r="D181" s="11" t="n"/>
      <c r="E181" s="11" t="n"/>
      <c r="F181" s="11" t="n"/>
      <c r="G181" s="11" t="n"/>
      <c r="H181" s="11" t="n"/>
      <c r="I181" s="11" t="n"/>
      <c r="J181" s="11" t="n"/>
      <c r="K181" s="11" t="n"/>
      <c r="L181" s="11" t="n"/>
      <c r="M181" s="11" t="n"/>
      <c r="N181" s="11" t="n"/>
      <c r="O181" s="11" t="n"/>
      <c r="P181" s="12">
        <f>IF(OR(N181="",H181=""),"",IF(F181="Short",(H181-N181),(N181-H181))*K181*IF(E181="Option",100,1))</f>
        <v/>
      </c>
      <c r="Q181" s="12">
        <f>IF(P181="","",P181-O181)</f>
        <v/>
      </c>
      <c r="R181" s="13">
        <f>IF(Q181="","",IF(H181*K181=0,"",Q181/(H181*K181*IF(E181="Option",100,1))*100))</f>
        <v/>
      </c>
      <c r="S181" s="14">
        <f>IF(OR(Q181="",I181="",I181=H181),"",Q181/(ABS(H181-I181)*K181*IF(E181="Option",100,1)))</f>
        <v/>
      </c>
      <c r="T181" s="15">
        <f>IF(OR(J181="",I181="",I181=H181),"",ABS(J181-H181)/ABS(H181-I181))</f>
        <v/>
      </c>
      <c r="U181" s="16">
        <f>IF(Q181="","",IF(Q181&gt;0,"Win",IF(Q181&lt;0,"Loss","BE")))</f>
        <v/>
      </c>
      <c r="V181" s="16">
        <f>IF(OR(L181="",B181=""),"",L181-B181)</f>
        <v/>
      </c>
      <c r="W181" s="12">
        <f>IF(Q181="","",IF(W180="",Settings!$B$3+Q181,W180+Q181))</f>
        <v/>
      </c>
      <c r="X181" s="11" t="n"/>
      <c r="Y181" s="11" t="n"/>
      <c r="Z181" s="11" t="n"/>
      <c r="AA181" s="11" t="n"/>
      <c r="AB181" s="11" t="n"/>
      <c r="AC181" s="11" t="n"/>
      <c r="AD181" s="11" t="n"/>
      <c r="AE181" s="16">
        <f>IF(OR(AC181="",B181=""),"",AC181-B181)</f>
        <v/>
      </c>
      <c r="AF181" s="11" t="n"/>
    </row>
    <row r="182">
      <c r="A182" s="10" t="n">
        <v>181</v>
      </c>
      <c r="B182" s="11" t="n"/>
      <c r="C182" s="11" t="n"/>
      <c r="D182" s="11" t="n"/>
      <c r="E182" s="11" t="n"/>
      <c r="F182" s="11" t="n"/>
      <c r="G182" s="11" t="n"/>
      <c r="H182" s="11" t="n"/>
      <c r="I182" s="11" t="n"/>
      <c r="J182" s="11" t="n"/>
      <c r="K182" s="11" t="n"/>
      <c r="L182" s="11" t="n"/>
      <c r="M182" s="11" t="n"/>
      <c r="N182" s="11" t="n"/>
      <c r="O182" s="11" t="n"/>
      <c r="P182" s="12">
        <f>IF(OR(N182="",H182=""),"",IF(F182="Short",(H182-N182),(N182-H182))*K182*IF(E182="Option",100,1))</f>
        <v/>
      </c>
      <c r="Q182" s="12">
        <f>IF(P182="","",P182-O182)</f>
        <v/>
      </c>
      <c r="R182" s="13">
        <f>IF(Q182="","",IF(H182*K182=0,"",Q182/(H182*K182*IF(E182="Option",100,1))*100))</f>
        <v/>
      </c>
      <c r="S182" s="14">
        <f>IF(OR(Q182="",I182="",I182=H182),"",Q182/(ABS(H182-I182)*K182*IF(E182="Option",100,1)))</f>
        <v/>
      </c>
      <c r="T182" s="15">
        <f>IF(OR(J182="",I182="",I182=H182),"",ABS(J182-H182)/ABS(H182-I182))</f>
        <v/>
      </c>
      <c r="U182" s="16">
        <f>IF(Q182="","",IF(Q182&gt;0,"Win",IF(Q182&lt;0,"Loss","BE")))</f>
        <v/>
      </c>
      <c r="V182" s="16">
        <f>IF(OR(L182="",B182=""),"",L182-B182)</f>
        <v/>
      </c>
      <c r="W182" s="12">
        <f>IF(Q182="","",IF(W181="",Settings!$B$3+Q182,W181+Q182))</f>
        <v/>
      </c>
      <c r="X182" s="11" t="n"/>
      <c r="Y182" s="11" t="n"/>
      <c r="Z182" s="11" t="n"/>
      <c r="AA182" s="11" t="n"/>
      <c r="AB182" s="11" t="n"/>
      <c r="AC182" s="11" t="n"/>
      <c r="AD182" s="11" t="n"/>
      <c r="AE182" s="16">
        <f>IF(OR(AC182="",B182=""),"",AC182-B182)</f>
        <v/>
      </c>
      <c r="AF182" s="11" t="n"/>
    </row>
    <row r="183">
      <c r="A183" s="10" t="n">
        <v>182</v>
      </c>
      <c r="B183" s="11" t="n"/>
      <c r="C183" s="11" t="n"/>
      <c r="D183" s="11" t="n"/>
      <c r="E183" s="11" t="n"/>
      <c r="F183" s="11" t="n"/>
      <c r="G183" s="11" t="n"/>
      <c r="H183" s="11" t="n"/>
      <c r="I183" s="11" t="n"/>
      <c r="J183" s="11" t="n"/>
      <c r="K183" s="11" t="n"/>
      <c r="L183" s="11" t="n"/>
      <c r="M183" s="11" t="n"/>
      <c r="N183" s="11" t="n"/>
      <c r="O183" s="11" t="n"/>
      <c r="P183" s="12">
        <f>IF(OR(N183="",H183=""),"",IF(F183="Short",(H183-N183),(N183-H183))*K183*IF(E183="Option",100,1))</f>
        <v/>
      </c>
      <c r="Q183" s="12">
        <f>IF(P183="","",P183-O183)</f>
        <v/>
      </c>
      <c r="R183" s="13">
        <f>IF(Q183="","",IF(H183*K183=0,"",Q183/(H183*K183*IF(E183="Option",100,1))*100))</f>
        <v/>
      </c>
      <c r="S183" s="14">
        <f>IF(OR(Q183="",I183="",I183=H183),"",Q183/(ABS(H183-I183)*K183*IF(E183="Option",100,1)))</f>
        <v/>
      </c>
      <c r="T183" s="15">
        <f>IF(OR(J183="",I183="",I183=H183),"",ABS(J183-H183)/ABS(H183-I183))</f>
        <v/>
      </c>
      <c r="U183" s="16">
        <f>IF(Q183="","",IF(Q183&gt;0,"Win",IF(Q183&lt;0,"Loss","BE")))</f>
        <v/>
      </c>
      <c r="V183" s="16">
        <f>IF(OR(L183="",B183=""),"",L183-B183)</f>
        <v/>
      </c>
      <c r="W183" s="12">
        <f>IF(Q183="","",IF(W182="",Settings!$B$3+Q183,W182+Q183))</f>
        <v/>
      </c>
      <c r="X183" s="11" t="n"/>
      <c r="Y183" s="11" t="n"/>
      <c r="Z183" s="11" t="n"/>
      <c r="AA183" s="11" t="n"/>
      <c r="AB183" s="11" t="n"/>
      <c r="AC183" s="11" t="n"/>
      <c r="AD183" s="11" t="n"/>
      <c r="AE183" s="16">
        <f>IF(OR(AC183="",B183=""),"",AC183-B183)</f>
        <v/>
      </c>
      <c r="AF183" s="11" t="n"/>
    </row>
    <row r="184">
      <c r="A184" s="10" t="n">
        <v>183</v>
      </c>
      <c r="B184" s="11" t="n"/>
      <c r="C184" s="11" t="n"/>
      <c r="D184" s="11" t="n"/>
      <c r="E184" s="11" t="n"/>
      <c r="F184" s="11" t="n"/>
      <c r="G184" s="11" t="n"/>
      <c r="H184" s="11" t="n"/>
      <c r="I184" s="11" t="n"/>
      <c r="J184" s="11" t="n"/>
      <c r="K184" s="11" t="n"/>
      <c r="L184" s="11" t="n"/>
      <c r="M184" s="11" t="n"/>
      <c r="N184" s="11" t="n"/>
      <c r="O184" s="11" t="n"/>
      <c r="P184" s="12">
        <f>IF(OR(N184="",H184=""),"",IF(F184="Short",(H184-N184),(N184-H184))*K184*IF(E184="Option",100,1))</f>
        <v/>
      </c>
      <c r="Q184" s="12">
        <f>IF(P184="","",P184-O184)</f>
        <v/>
      </c>
      <c r="R184" s="13">
        <f>IF(Q184="","",IF(H184*K184=0,"",Q184/(H184*K184*IF(E184="Option",100,1))*100))</f>
        <v/>
      </c>
      <c r="S184" s="14">
        <f>IF(OR(Q184="",I184="",I184=H184),"",Q184/(ABS(H184-I184)*K184*IF(E184="Option",100,1)))</f>
        <v/>
      </c>
      <c r="T184" s="15">
        <f>IF(OR(J184="",I184="",I184=H184),"",ABS(J184-H184)/ABS(H184-I184))</f>
        <v/>
      </c>
      <c r="U184" s="16">
        <f>IF(Q184="","",IF(Q184&gt;0,"Win",IF(Q184&lt;0,"Loss","BE")))</f>
        <v/>
      </c>
      <c r="V184" s="16">
        <f>IF(OR(L184="",B184=""),"",L184-B184)</f>
        <v/>
      </c>
      <c r="W184" s="12">
        <f>IF(Q184="","",IF(W183="",Settings!$B$3+Q184,W183+Q184))</f>
        <v/>
      </c>
      <c r="X184" s="11" t="n"/>
      <c r="Y184" s="11" t="n"/>
      <c r="Z184" s="11" t="n"/>
      <c r="AA184" s="11" t="n"/>
      <c r="AB184" s="11" t="n"/>
      <c r="AC184" s="11" t="n"/>
      <c r="AD184" s="11" t="n"/>
      <c r="AE184" s="16">
        <f>IF(OR(AC184="",B184=""),"",AC184-B184)</f>
        <v/>
      </c>
      <c r="AF184" s="11" t="n"/>
    </row>
    <row r="185">
      <c r="A185" s="10" t="n">
        <v>184</v>
      </c>
      <c r="B185" s="11" t="n"/>
      <c r="C185" s="11" t="n"/>
      <c r="D185" s="11" t="n"/>
      <c r="E185" s="11" t="n"/>
      <c r="F185" s="11" t="n"/>
      <c r="G185" s="11" t="n"/>
      <c r="H185" s="11" t="n"/>
      <c r="I185" s="11" t="n"/>
      <c r="J185" s="11" t="n"/>
      <c r="K185" s="11" t="n"/>
      <c r="L185" s="11" t="n"/>
      <c r="M185" s="11" t="n"/>
      <c r="N185" s="11" t="n"/>
      <c r="O185" s="11" t="n"/>
      <c r="P185" s="12">
        <f>IF(OR(N185="",H185=""),"",IF(F185="Short",(H185-N185),(N185-H185))*K185*IF(E185="Option",100,1))</f>
        <v/>
      </c>
      <c r="Q185" s="12">
        <f>IF(P185="","",P185-O185)</f>
        <v/>
      </c>
      <c r="R185" s="13">
        <f>IF(Q185="","",IF(H185*K185=0,"",Q185/(H185*K185*IF(E185="Option",100,1))*100))</f>
        <v/>
      </c>
      <c r="S185" s="14">
        <f>IF(OR(Q185="",I185="",I185=H185),"",Q185/(ABS(H185-I185)*K185*IF(E185="Option",100,1)))</f>
        <v/>
      </c>
      <c r="T185" s="15">
        <f>IF(OR(J185="",I185="",I185=H185),"",ABS(J185-H185)/ABS(H185-I185))</f>
        <v/>
      </c>
      <c r="U185" s="16">
        <f>IF(Q185="","",IF(Q185&gt;0,"Win",IF(Q185&lt;0,"Loss","BE")))</f>
        <v/>
      </c>
      <c r="V185" s="16">
        <f>IF(OR(L185="",B185=""),"",L185-B185)</f>
        <v/>
      </c>
      <c r="W185" s="12">
        <f>IF(Q185="","",IF(W184="",Settings!$B$3+Q185,W184+Q185))</f>
        <v/>
      </c>
      <c r="X185" s="11" t="n"/>
      <c r="Y185" s="11" t="n"/>
      <c r="Z185" s="11" t="n"/>
      <c r="AA185" s="11" t="n"/>
      <c r="AB185" s="11" t="n"/>
      <c r="AC185" s="11" t="n"/>
      <c r="AD185" s="11" t="n"/>
      <c r="AE185" s="16">
        <f>IF(OR(AC185="",B185=""),"",AC185-B185)</f>
        <v/>
      </c>
      <c r="AF185" s="11" t="n"/>
    </row>
    <row r="186">
      <c r="A186" s="10" t="n">
        <v>185</v>
      </c>
      <c r="B186" s="11" t="n"/>
      <c r="C186" s="11" t="n"/>
      <c r="D186" s="11" t="n"/>
      <c r="E186" s="11" t="n"/>
      <c r="F186" s="11" t="n"/>
      <c r="G186" s="11" t="n"/>
      <c r="H186" s="11" t="n"/>
      <c r="I186" s="11" t="n"/>
      <c r="J186" s="11" t="n"/>
      <c r="K186" s="11" t="n"/>
      <c r="L186" s="11" t="n"/>
      <c r="M186" s="11" t="n"/>
      <c r="N186" s="11" t="n"/>
      <c r="O186" s="11" t="n"/>
      <c r="P186" s="12">
        <f>IF(OR(N186="",H186=""),"",IF(F186="Short",(H186-N186),(N186-H186))*K186*IF(E186="Option",100,1))</f>
        <v/>
      </c>
      <c r="Q186" s="12">
        <f>IF(P186="","",P186-O186)</f>
        <v/>
      </c>
      <c r="R186" s="13">
        <f>IF(Q186="","",IF(H186*K186=0,"",Q186/(H186*K186*IF(E186="Option",100,1))*100))</f>
        <v/>
      </c>
      <c r="S186" s="14">
        <f>IF(OR(Q186="",I186="",I186=H186),"",Q186/(ABS(H186-I186)*K186*IF(E186="Option",100,1)))</f>
        <v/>
      </c>
      <c r="T186" s="15">
        <f>IF(OR(J186="",I186="",I186=H186),"",ABS(J186-H186)/ABS(H186-I186))</f>
        <v/>
      </c>
      <c r="U186" s="16">
        <f>IF(Q186="","",IF(Q186&gt;0,"Win",IF(Q186&lt;0,"Loss","BE")))</f>
        <v/>
      </c>
      <c r="V186" s="16">
        <f>IF(OR(L186="",B186=""),"",L186-B186)</f>
        <v/>
      </c>
      <c r="W186" s="12">
        <f>IF(Q186="","",IF(W185="",Settings!$B$3+Q186,W185+Q186))</f>
        <v/>
      </c>
      <c r="X186" s="11" t="n"/>
      <c r="Y186" s="11" t="n"/>
      <c r="Z186" s="11" t="n"/>
      <c r="AA186" s="11" t="n"/>
      <c r="AB186" s="11" t="n"/>
      <c r="AC186" s="11" t="n"/>
      <c r="AD186" s="11" t="n"/>
      <c r="AE186" s="16">
        <f>IF(OR(AC186="",B186=""),"",AC186-B186)</f>
        <v/>
      </c>
      <c r="AF186" s="11" t="n"/>
    </row>
    <row r="187">
      <c r="A187" s="10" t="n">
        <v>186</v>
      </c>
      <c r="B187" s="11" t="n"/>
      <c r="C187" s="11" t="n"/>
      <c r="D187" s="11" t="n"/>
      <c r="E187" s="11" t="n"/>
      <c r="F187" s="11" t="n"/>
      <c r="G187" s="11" t="n"/>
      <c r="H187" s="11" t="n"/>
      <c r="I187" s="11" t="n"/>
      <c r="J187" s="11" t="n"/>
      <c r="K187" s="11" t="n"/>
      <c r="L187" s="11" t="n"/>
      <c r="M187" s="11" t="n"/>
      <c r="N187" s="11" t="n"/>
      <c r="O187" s="11" t="n"/>
      <c r="P187" s="12">
        <f>IF(OR(N187="",H187=""),"",IF(F187="Short",(H187-N187),(N187-H187))*K187*IF(E187="Option",100,1))</f>
        <v/>
      </c>
      <c r="Q187" s="12">
        <f>IF(P187="","",P187-O187)</f>
        <v/>
      </c>
      <c r="R187" s="13">
        <f>IF(Q187="","",IF(H187*K187=0,"",Q187/(H187*K187*IF(E187="Option",100,1))*100))</f>
        <v/>
      </c>
      <c r="S187" s="14">
        <f>IF(OR(Q187="",I187="",I187=H187),"",Q187/(ABS(H187-I187)*K187*IF(E187="Option",100,1)))</f>
        <v/>
      </c>
      <c r="T187" s="15">
        <f>IF(OR(J187="",I187="",I187=H187),"",ABS(J187-H187)/ABS(H187-I187))</f>
        <v/>
      </c>
      <c r="U187" s="16">
        <f>IF(Q187="","",IF(Q187&gt;0,"Win",IF(Q187&lt;0,"Loss","BE")))</f>
        <v/>
      </c>
      <c r="V187" s="16">
        <f>IF(OR(L187="",B187=""),"",L187-B187)</f>
        <v/>
      </c>
      <c r="W187" s="12">
        <f>IF(Q187="","",IF(W186="",Settings!$B$3+Q187,W186+Q187))</f>
        <v/>
      </c>
      <c r="X187" s="11" t="n"/>
      <c r="Y187" s="11" t="n"/>
      <c r="Z187" s="11" t="n"/>
      <c r="AA187" s="11" t="n"/>
      <c r="AB187" s="11" t="n"/>
      <c r="AC187" s="11" t="n"/>
      <c r="AD187" s="11" t="n"/>
      <c r="AE187" s="16">
        <f>IF(OR(AC187="",B187=""),"",AC187-B187)</f>
        <v/>
      </c>
      <c r="AF187" s="11" t="n"/>
    </row>
    <row r="188">
      <c r="A188" s="10" t="n">
        <v>187</v>
      </c>
      <c r="B188" s="11" t="n"/>
      <c r="C188" s="11" t="n"/>
      <c r="D188" s="11" t="n"/>
      <c r="E188" s="11" t="n"/>
      <c r="F188" s="11" t="n"/>
      <c r="G188" s="11" t="n"/>
      <c r="H188" s="11" t="n"/>
      <c r="I188" s="11" t="n"/>
      <c r="J188" s="11" t="n"/>
      <c r="K188" s="11" t="n"/>
      <c r="L188" s="11" t="n"/>
      <c r="M188" s="11" t="n"/>
      <c r="N188" s="11" t="n"/>
      <c r="O188" s="11" t="n"/>
      <c r="P188" s="12">
        <f>IF(OR(N188="",H188=""),"",IF(F188="Short",(H188-N188),(N188-H188))*K188*IF(E188="Option",100,1))</f>
        <v/>
      </c>
      <c r="Q188" s="12">
        <f>IF(P188="","",P188-O188)</f>
        <v/>
      </c>
      <c r="R188" s="13">
        <f>IF(Q188="","",IF(H188*K188=0,"",Q188/(H188*K188*IF(E188="Option",100,1))*100))</f>
        <v/>
      </c>
      <c r="S188" s="14">
        <f>IF(OR(Q188="",I188="",I188=H188),"",Q188/(ABS(H188-I188)*K188*IF(E188="Option",100,1)))</f>
        <v/>
      </c>
      <c r="T188" s="15">
        <f>IF(OR(J188="",I188="",I188=H188),"",ABS(J188-H188)/ABS(H188-I188))</f>
        <v/>
      </c>
      <c r="U188" s="16">
        <f>IF(Q188="","",IF(Q188&gt;0,"Win",IF(Q188&lt;0,"Loss","BE")))</f>
        <v/>
      </c>
      <c r="V188" s="16">
        <f>IF(OR(L188="",B188=""),"",L188-B188)</f>
        <v/>
      </c>
      <c r="W188" s="12">
        <f>IF(Q188="","",IF(W187="",Settings!$B$3+Q188,W187+Q188))</f>
        <v/>
      </c>
      <c r="X188" s="11" t="n"/>
      <c r="Y188" s="11" t="n"/>
      <c r="Z188" s="11" t="n"/>
      <c r="AA188" s="11" t="n"/>
      <c r="AB188" s="11" t="n"/>
      <c r="AC188" s="11" t="n"/>
      <c r="AD188" s="11" t="n"/>
      <c r="AE188" s="16">
        <f>IF(OR(AC188="",B188=""),"",AC188-B188)</f>
        <v/>
      </c>
      <c r="AF188" s="11" t="n"/>
    </row>
    <row r="189">
      <c r="A189" s="10" t="n">
        <v>188</v>
      </c>
      <c r="B189" s="11" t="n"/>
      <c r="C189" s="11" t="n"/>
      <c r="D189" s="11" t="n"/>
      <c r="E189" s="11" t="n"/>
      <c r="F189" s="11" t="n"/>
      <c r="G189" s="11" t="n"/>
      <c r="H189" s="11" t="n"/>
      <c r="I189" s="11" t="n"/>
      <c r="J189" s="11" t="n"/>
      <c r="K189" s="11" t="n"/>
      <c r="L189" s="11" t="n"/>
      <c r="M189" s="11" t="n"/>
      <c r="N189" s="11" t="n"/>
      <c r="O189" s="11" t="n"/>
      <c r="P189" s="12">
        <f>IF(OR(N189="",H189=""),"",IF(F189="Short",(H189-N189),(N189-H189))*K189*IF(E189="Option",100,1))</f>
        <v/>
      </c>
      <c r="Q189" s="12">
        <f>IF(P189="","",P189-O189)</f>
        <v/>
      </c>
      <c r="R189" s="13">
        <f>IF(Q189="","",IF(H189*K189=0,"",Q189/(H189*K189*IF(E189="Option",100,1))*100))</f>
        <v/>
      </c>
      <c r="S189" s="14">
        <f>IF(OR(Q189="",I189="",I189=H189),"",Q189/(ABS(H189-I189)*K189*IF(E189="Option",100,1)))</f>
        <v/>
      </c>
      <c r="T189" s="15">
        <f>IF(OR(J189="",I189="",I189=H189),"",ABS(J189-H189)/ABS(H189-I189))</f>
        <v/>
      </c>
      <c r="U189" s="16">
        <f>IF(Q189="","",IF(Q189&gt;0,"Win",IF(Q189&lt;0,"Loss","BE")))</f>
        <v/>
      </c>
      <c r="V189" s="16">
        <f>IF(OR(L189="",B189=""),"",L189-B189)</f>
        <v/>
      </c>
      <c r="W189" s="12">
        <f>IF(Q189="","",IF(W188="",Settings!$B$3+Q189,W188+Q189))</f>
        <v/>
      </c>
      <c r="X189" s="11" t="n"/>
      <c r="Y189" s="11" t="n"/>
      <c r="Z189" s="11" t="n"/>
      <c r="AA189" s="11" t="n"/>
      <c r="AB189" s="11" t="n"/>
      <c r="AC189" s="11" t="n"/>
      <c r="AD189" s="11" t="n"/>
      <c r="AE189" s="16">
        <f>IF(OR(AC189="",B189=""),"",AC189-B189)</f>
        <v/>
      </c>
      <c r="AF189" s="11" t="n"/>
    </row>
    <row r="190">
      <c r="A190" s="10" t="n">
        <v>189</v>
      </c>
      <c r="B190" s="11" t="n"/>
      <c r="C190" s="11" t="n"/>
      <c r="D190" s="11" t="n"/>
      <c r="E190" s="11" t="n"/>
      <c r="F190" s="11" t="n"/>
      <c r="G190" s="11" t="n"/>
      <c r="H190" s="11" t="n"/>
      <c r="I190" s="11" t="n"/>
      <c r="J190" s="11" t="n"/>
      <c r="K190" s="11" t="n"/>
      <c r="L190" s="11" t="n"/>
      <c r="M190" s="11" t="n"/>
      <c r="N190" s="11" t="n"/>
      <c r="O190" s="11" t="n"/>
      <c r="P190" s="12">
        <f>IF(OR(N190="",H190=""),"",IF(F190="Short",(H190-N190),(N190-H190))*K190*IF(E190="Option",100,1))</f>
        <v/>
      </c>
      <c r="Q190" s="12">
        <f>IF(P190="","",P190-O190)</f>
        <v/>
      </c>
      <c r="R190" s="13">
        <f>IF(Q190="","",IF(H190*K190=0,"",Q190/(H190*K190*IF(E190="Option",100,1))*100))</f>
        <v/>
      </c>
      <c r="S190" s="14">
        <f>IF(OR(Q190="",I190="",I190=H190),"",Q190/(ABS(H190-I190)*K190*IF(E190="Option",100,1)))</f>
        <v/>
      </c>
      <c r="T190" s="15">
        <f>IF(OR(J190="",I190="",I190=H190),"",ABS(J190-H190)/ABS(H190-I190))</f>
        <v/>
      </c>
      <c r="U190" s="16">
        <f>IF(Q190="","",IF(Q190&gt;0,"Win",IF(Q190&lt;0,"Loss","BE")))</f>
        <v/>
      </c>
      <c r="V190" s="16">
        <f>IF(OR(L190="",B190=""),"",L190-B190)</f>
        <v/>
      </c>
      <c r="W190" s="12">
        <f>IF(Q190="","",IF(W189="",Settings!$B$3+Q190,W189+Q190))</f>
        <v/>
      </c>
      <c r="X190" s="11" t="n"/>
      <c r="Y190" s="11" t="n"/>
      <c r="Z190" s="11" t="n"/>
      <c r="AA190" s="11" t="n"/>
      <c r="AB190" s="11" t="n"/>
      <c r="AC190" s="11" t="n"/>
      <c r="AD190" s="11" t="n"/>
      <c r="AE190" s="16">
        <f>IF(OR(AC190="",B190=""),"",AC190-B190)</f>
        <v/>
      </c>
      <c r="AF190" s="11" t="n"/>
    </row>
    <row r="191">
      <c r="A191" s="10" t="n">
        <v>190</v>
      </c>
      <c r="B191" s="11" t="n"/>
      <c r="C191" s="11" t="n"/>
      <c r="D191" s="11" t="n"/>
      <c r="E191" s="11" t="n"/>
      <c r="F191" s="11" t="n"/>
      <c r="G191" s="11" t="n"/>
      <c r="H191" s="11" t="n"/>
      <c r="I191" s="11" t="n"/>
      <c r="J191" s="11" t="n"/>
      <c r="K191" s="11" t="n"/>
      <c r="L191" s="11" t="n"/>
      <c r="M191" s="11" t="n"/>
      <c r="N191" s="11" t="n"/>
      <c r="O191" s="11" t="n"/>
      <c r="P191" s="12">
        <f>IF(OR(N191="",H191=""),"",IF(F191="Short",(H191-N191),(N191-H191))*K191*IF(E191="Option",100,1))</f>
        <v/>
      </c>
      <c r="Q191" s="12">
        <f>IF(P191="","",P191-O191)</f>
        <v/>
      </c>
      <c r="R191" s="13">
        <f>IF(Q191="","",IF(H191*K191=0,"",Q191/(H191*K191*IF(E191="Option",100,1))*100))</f>
        <v/>
      </c>
      <c r="S191" s="14">
        <f>IF(OR(Q191="",I191="",I191=H191),"",Q191/(ABS(H191-I191)*K191*IF(E191="Option",100,1)))</f>
        <v/>
      </c>
      <c r="T191" s="15">
        <f>IF(OR(J191="",I191="",I191=H191),"",ABS(J191-H191)/ABS(H191-I191))</f>
        <v/>
      </c>
      <c r="U191" s="16">
        <f>IF(Q191="","",IF(Q191&gt;0,"Win",IF(Q191&lt;0,"Loss","BE")))</f>
        <v/>
      </c>
      <c r="V191" s="16">
        <f>IF(OR(L191="",B191=""),"",L191-B191)</f>
        <v/>
      </c>
      <c r="W191" s="12">
        <f>IF(Q191="","",IF(W190="",Settings!$B$3+Q191,W190+Q191))</f>
        <v/>
      </c>
      <c r="X191" s="11" t="n"/>
      <c r="Y191" s="11" t="n"/>
      <c r="Z191" s="11" t="n"/>
      <c r="AA191" s="11" t="n"/>
      <c r="AB191" s="11" t="n"/>
      <c r="AC191" s="11" t="n"/>
      <c r="AD191" s="11" t="n"/>
      <c r="AE191" s="16">
        <f>IF(OR(AC191="",B191=""),"",AC191-B191)</f>
        <v/>
      </c>
      <c r="AF191" s="11" t="n"/>
    </row>
    <row r="192">
      <c r="A192" s="10" t="n">
        <v>191</v>
      </c>
      <c r="B192" s="11" t="n"/>
      <c r="C192" s="11" t="n"/>
      <c r="D192" s="11" t="n"/>
      <c r="E192" s="11" t="n"/>
      <c r="F192" s="11" t="n"/>
      <c r="G192" s="11" t="n"/>
      <c r="H192" s="11" t="n"/>
      <c r="I192" s="11" t="n"/>
      <c r="J192" s="11" t="n"/>
      <c r="K192" s="11" t="n"/>
      <c r="L192" s="11" t="n"/>
      <c r="M192" s="11" t="n"/>
      <c r="N192" s="11" t="n"/>
      <c r="O192" s="11" t="n"/>
      <c r="P192" s="12">
        <f>IF(OR(N192="",H192=""),"",IF(F192="Short",(H192-N192),(N192-H192))*K192*IF(E192="Option",100,1))</f>
        <v/>
      </c>
      <c r="Q192" s="12">
        <f>IF(P192="","",P192-O192)</f>
        <v/>
      </c>
      <c r="R192" s="13">
        <f>IF(Q192="","",IF(H192*K192=0,"",Q192/(H192*K192*IF(E192="Option",100,1))*100))</f>
        <v/>
      </c>
      <c r="S192" s="14">
        <f>IF(OR(Q192="",I192="",I192=H192),"",Q192/(ABS(H192-I192)*K192*IF(E192="Option",100,1)))</f>
        <v/>
      </c>
      <c r="T192" s="15">
        <f>IF(OR(J192="",I192="",I192=H192),"",ABS(J192-H192)/ABS(H192-I192))</f>
        <v/>
      </c>
      <c r="U192" s="16">
        <f>IF(Q192="","",IF(Q192&gt;0,"Win",IF(Q192&lt;0,"Loss","BE")))</f>
        <v/>
      </c>
      <c r="V192" s="16">
        <f>IF(OR(L192="",B192=""),"",L192-B192)</f>
        <v/>
      </c>
      <c r="W192" s="12">
        <f>IF(Q192="","",IF(W191="",Settings!$B$3+Q192,W191+Q192))</f>
        <v/>
      </c>
      <c r="X192" s="11" t="n"/>
      <c r="Y192" s="11" t="n"/>
      <c r="Z192" s="11" t="n"/>
      <c r="AA192" s="11" t="n"/>
      <c r="AB192" s="11" t="n"/>
      <c r="AC192" s="11" t="n"/>
      <c r="AD192" s="11" t="n"/>
      <c r="AE192" s="16">
        <f>IF(OR(AC192="",B192=""),"",AC192-B192)</f>
        <v/>
      </c>
      <c r="AF192" s="11" t="n"/>
    </row>
    <row r="193">
      <c r="A193" s="10" t="n">
        <v>192</v>
      </c>
      <c r="B193" s="11" t="n"/>
      <c r="C193" s="11" t="n"/>
      <c r="D193" s="11" t="n"/>
      <c r="E193" s="11" t="n"/>
      <c r="F193" s="11" t="n"/>
      <c r="G193" s="11" t="n"/>
      <c r="H193" s="11" t="n"/>
      <c r="I193" s="11" t="n"/>
      <c r="J193" s="11" t="n"/>
      <c r="K193" s="11" t="n"/>
      <c r="L193" s="11" t="n"/>
      <c r="M193" s="11" t="n"/>
      <c r="N193" s="11" t="n"/>
      <c r="O193" s="11" t="n"/>
      <c r="P193" s="12">
        <f>IF(OR(N193="",H193=""),"",IF(F193="Short",(H193-N193),(N193-H193))*K193*IF(E193="Option",100,1))</f>
        <v/>
      </c>
      <c r="Q193" s="12">
        <f>IF(P193="","",P193-O193)</f>
        <v/>
      </c>
      <c r="R193" s="13">
        <f>IF(Q193="","",IF(H193*K193=0,"",Q193/(H193*K193*IF(E193="Option",100,1))*100))</f>
        <v/>
      </c>
      <c r="S193" s="14">
        <f>IF(OR(Q193="",I193="",I193=H193),"",Q193/(ABS(H193-I193)*K193*IF(E193="Option",100,1)))</f>
        <v/>
      </c>
      <c r="T193" s="15">
        <f>IF(OR(J193="",I193="",I193=H193),"",ABS(J193-H193)/ABS(H193-I193))</f>
        <v/>
      </c>
      <c r="U193" s="16">
        <f>IF(Q193="","",IF(Q193&gt;0,"Win",IF(Q193&lt;0,"Loss","BE")))</f>
        <v/>
      </c>
      <c r="V193" s="16">
        <f>IF(OR(L193="",B193=""),"",L193-B193)</f>
        <v/>
      </c>
      <c r="W193" s="12">
        <f>IF(Q193="","",IF(W192="",Settings!$B$3+Q193,W192+Q193))</f>
        <v/>
      </c>
      <c r="X193" s="11" t="n"/>
      <c r="Y193" s="11" t="n"/>
      <c r="Z193" s="11" t="n"/>
      <c r="AA193" s="11" t="n"/>
      <c r="AB193" s="11" t="n"/>
      <c r="AC193" s="11" t="n"/>
      <c r="AD193" s="11" t="n"/>
      <c r="AE193" s="16">
        <f>IF(OR(AC193="",B193=""),"",AC193-B193)</f>
        <v/>
      </c>
      <c r="AF193" s="11" t="n"/>
    </row>
    <row r="194">
      <c r="A194" s="10" t="n">
        <v>193</v>
      </c>
      <c r="B194" s="11" t="n"/>
      <c r="C194" s="11" t="n"/>
      <c r="D194" s="11" t="n"/>
      <c r="E194" s="11" t="n"/>
      <c r="F194" s="11" t="n"/>
      <c r="G194" s="11" t="n"/>
      <c r="H194" s="11" t="n"/>
      <c r="I194" s="11" t="n"/>
      <c r="J194" s="11" t="n"/>
      <c r="K194" s="11" t="n"/>
      <c r="L194" s="11" t="n"/>
      <c r="M194" s="11" t="n"/>
      <c r="N194" s="11" t="n"/>
      <c r="O194" s="11" t="n"/>
      <c r="P194" s="12">
        <f>IF(OR(N194="",H194=""),"",IF(F194="Short",(H194-N194),(N194-H194))*K194*IF(E194="Option",100,1))</f>
        <v/>
      </c>
      <c r="Q194" s="12">
        <f>IF(P194="","",P194-O194)</f>
        <v/>
      </c>
      <c r="R194" s="13">
        <f>IF(Q194="","",IF(H194*K194=0,"",Q194/(H194*K194*IF(E194="Option",100,1))*100))</f>
        <v/>
      </c>
      <c r="S194" s="14">
        <f>IF(OR(Q194="",I194="",I194=H194),"",Q194/(ABS(H194-I194)*K194*IF(E194="Option",100,1)))</f>
        <v/>
      </c>
      <c r="T194" s="15">
        <f>IF(OR(J194="",I194="",I194=H194),"",ABS(J194-H194)/ABS(H194-I194))</f>
        <v/>
      </c>
      <c r="U194" s="16">
        <f>IF(Q194="","",IF(Q194&gt;0,"Win",IF(Q194&lt;0,"Loss","BE")))</f>
        <v/>
      </c>
      <c r="V194" s="16">
        <f>IF(OR(L194="",B194=""),"",L194-B194)</f>
        <v/>
      </c>
      <c r="W194" s="12">
        <f>IF(Q194="","",IF(W193="",Settings!$B$3+Q194,W193+Q194))</f>
        <v/>
      </c>
      <c r="X194" s="11" t="n"/>
      <c r="Y194" s="11" t="n"/>
      <c r="Z194" s="11" t="n"/>
      <c r="AA194" s="11" t="n"/>
      <c r="AB194" s="11" t="n"/>
      <c r="AC194" s="11" t="n"/>
      <c r="AD194" s="11" t="n"/>
      <c r="AE194" s="16">
        <f>IF(OR(AC194="",B194=""),"",AC194-B194)</f>
        <v/>
      </c>
      <c r="AF194" s="11" t="n"/>
    </row>
    <row r="195">
      <c r="A195" s="10" t="n">
        <v>194</v>
      </c>
      <c r="B195" s="11" t="n"/>
      <c r="C195" s="11" t="n"/>
      <c r="D195" s="11" t="n"/>
      <c r="E195" s="11" t="n"/>
      <c r="F195" s="11" t="n"/>
      <c r="G195" s="11" t="n"/>
      <c r="H195" s="11" t="n"/>
      <c r="I195" s="11" t="n"/>
      <c r="J195" s="11" t="n"/>
      <c r="K195" s="11" t="n"/>
      <c r="L195" s="11" t="n"/>
      <c r="M195" s="11" t="n"/>
      <c r="N195" s="11" t="n"/>
      <c r="O195" s="11" t="n"/>
      <c r="P195" s="12">
        <f>IF(OR(N195="",H195=""),"",IF(F195="Short",(H195-N195),(N195-H195))*K195*IF(E195="Option",100,1))</f>
        <v/>
      </c>
      <c r="Q195" s="12">
        <f>IF(P195="","",P195-O195)</f>
        <v/>
      </c>
      <c r="R195" s="13">
        <f>IF(Q195="","",IF(H195*K195=0,"",Q195/(H195*K195*IF(E195="Option",100,1))*100))</f>
        <v/>
      </c>
      <c r="S195" s="14">
        <f>IF(OR(Q195="",I195="",I195=H195),"",Q195/(ABS(H195-I195)*K195*IF(E195="Option",100,1)))</f>
        <v/>
      </c>
      <c r="T195" s="15">
        <f>IF(OR(J195="",I195="",I195=H195),"",ABS(J195-H195)/ABS(H195-I195))</f>
        <v/>
      </c>
      <c r="U195" s="16">
        <f>IF(Q195="","",IF(Q195&gt;0,"Win",IF(Q195&lt;0,"Loss","BE")))</f>
        <v/>
      </c>
      <c r="V195" s="16">
        <f>IF(OR(L195="",B195=""),"",L195-B195)</f>
        <v/>
      </c>
      <c r="W195" s="12">
        <f>IF(Q195="","",IF(W194="",Settings!$B$3+Q195,W194+Q195))</f>
        <v/>
      </c>
      <c r="X195" s="11" t="n"/>
      <c r="Y195" s="11" t="n"/>
      <c r="Z195" s="11" t="n"/>
      <c r="AA195" s="11" t="n"/>
      <c r="AB195" s="11" t="n"/>
      <c r="AC195" s="11" t="n"/>
      <c r="AD195" s="11" t="n"/>
      <c r="AE195" s="16">
        <f>IF(OR(AC195="",B195=""),"",AC195-B195)</f>
        <v/>
      </c>
      <c r="AF195" s="11" t="n"/>
    </row>
    <row r="196">
      <c r="A196" s="10" t="n">
        <v>195</v>
      </c>
      <c r="B196" s="11" t="n"/>
      <c r="C196" s="11" t="n"/>
      <c r="D196" s="11" t="n"/>
      <c r="E196" s="11" t="n"/>
      <c r="F196" s="11" t="n"/>
      <c r="G196" s="11" t="n"/>
      <c r="H196" s="11" t="n"/>
      <c r="I196" s="11" t="n"/>
      <c r="J196" s="11" t="n"/>
      <c r="K196" s="11" t="n"/>
      <c r="L196" s="11" t="n"/>
      <c r="M196" s="11" t="n"/>
      <c r="N196" s="11" t="n"/>
      <c r="O196" s="11" t="n"/>
      <c r="P196" s="12">
        <f>IF(OR(N196="",H196=""),"",IF(F196="Short",(H196-N196),(N196-H196))*K196*IF(E196="Option",100,1))</f>
        <v/>
      </c>
      <c r="Q196" s="12">
        <f>IF(P196="","",P196-O196)</f>
        <v/>
      </c>
      <c r="R196" s="13">
        <f>IF(Q196="","",IF(H196*K196=0,"",Q196/(H196*K196*IF(E196="Option",100,1))*100))</f>
        <v/>
      </c>
      <c r="S196" s="14">
        <f>IF(OR(Q196="",I196="",I196=H196),"",Q196/(ABS(H196-I196)*K196*IF(E196="Option",100,1)))</f>
        <v/>
      </c>
      <c r="T196" s="15">
        <f>IF(OR(J196="",I196="",I196=H196),"",ABS(J196-H196)/ABS(H196-I196))</f>
        <v/>
      </c>
      <c r="U196" s="16">
        <f>IF(Q196="","",IF(Q196&gt;0,"Win",IF(Q196&lt;0,"Loss","BE")))</f>
        <v/>
      </c>
      <c r="V196" s="16">
        <f>IF(OR(L196="",B196=""),"",L196-B196)</f>
        <v/>
      </c>
      <c r="W196" s="12">
        <f>IF(Q196="","",IF(W195="",Settings!$B$3+Q196,W195+Q196))</f>
        <v/>
      </c>
      <c r="X196" s="11" t="n"/>
      <c r="Y196" s="11" t="n"/>
      <c r="Z196" s="11" t="n"/>
      <c r="AA196" s="11" t="n"/>
      <c r="AB196" s="11" t="n"/>
      <c r="AC196" s="11" t="n"/>
      <c r="AD196" s="11" t="n"/>
      <c r="AE196" s="16">
        <f>IF(OR(AC196="",B196=""),"",AC196-B196)</f>
        <v/>
      </c>
      <c r="AF196" s="11" t="n"/>
    </row>
    <row r="197">
      <c r="A197" s="10" t="n">
        <v>196</v>
      </c>
      <c r="B197" s="11" t="n"/>
      <c r="C197" s="11" t="n"/>
      <c r="D197" s="11" t="n"/>
      <c r="E197" s="11" t="n"/>
      <c r="F197" s="11" t="n"/>
      <c r="G197" s="11" t="n"/>
      <c r="H197" s="11" t="n"/>
      <c r="I197" s="11" t="n"/>
      <c r="J197" s="11" t="n"/>
      <c r="K197" s="11" t="n"/>
      <c r="L197" s="11" t="n"/>
      <c r="M197" s="11" t="n"/>
      <c r="N197" s="11" t="n"/>
      <c r="O197" s="11" t="n"/>
      <c r="P197" s="12">
        <f>IF(OR(N197="",H197=""),"",IF(F197="Short",(H197-N197),(N197-H197))*K197*IF(E197="Option",100,1))</f>
        <v/>
      </c>
      <c r="Q197" s="12">
        <f>IF(P197="","",P197-O197)</f>
        <v/>
      </c>
      <c r="R197" s="13">
        <f>IF(Q197="","",IF(H197*K197=0,"",Q197/(H197*K197*IF(E197="Option",100,1))*100))</f>
        <v/>
      </c>
      <c r="S197" s="14">
        <f>IF(OR(Q197="",I197="",I197=H197),"",Q197/(ABS(H197-I197)*K197*IF(E197="Option",100,1)))</f>
        <v/>
      </c>
      <c r="T197" s="15">
        <f>IF(OR(J197="",I197="",I197=H197),"",ABS(J197-H197)/ABS(H197-I197))</f>
        <v/>
      </c>
      <c r="U197" s="16">
        <f>IF(Q197="","",IF(Q197&gt;0,"Win",IF(Q197&lt;0,"Loss","BE")))</f>
        <v/>
      </c>
      <c r="V197" s="16">
        <f>IF(OR(L197="",B197=""),"",L197-B197)</f>
        <v/>
      </c>
      <c r="W197" s="12">
        <f>IF(Q197="","",IF(W196="",Settings!$B$3+Q197,W196+Q197))</f>
        <v/>
      </c>
      <c r="X197" s="11" t="n"/>
      <c r="Y197" s="11" t="n"/>
      <c r="Z197" s="11" t="n"/>
      <c r="AA197" s="11" t="n"/>
      <c r="AB197" s="11" t="n"/>
      <c r="AC197" s="11" t="n"/>
      <c r="AD197" s="11" t="n"/>
      <c r="AE197" s="16">
        <f>IF(OR(AC197="",B197=""),"",AC197-B197)</f>
        <v/>
      </c>
      <c r="AF197" s="11" t="n"/>
    </row>
    <row r="198">
      <c r="A198" s="10" t="n">
        <v>197</v>
      </c>
      <c r="B198" s="11" t="n"/>
      <c r="C198" s="11" t="n"/>
      <c r="D198" s="11" t="n"/>
      <c r="E198" s="11" t="n"/>
      <c r="F198" s="11" t="n"/>
      <c r="G198" s="11" t="n"/>
      <c r="H198" s="11" t="n"/>
      <c r="I198" s="11" t="n"/>
      <c r="J198" s="11" t="n"/>
      <c r="K198" s="11" t="n"/>
      <c r="L198" s="11" t="n"/>
      <c r="M198" s="11" t="n"/>
      <c r="N198" s="11" t="n"/>
      <c r="O198" s="11" t="n"/>
      <c r="P198" s="12">
        <f>IF(OR(N198="",H198=""),"",IF(F198="Short",(H198-N198),(N198-H198))*K198*IF(E198="Option",100,1))</f>
        <v/>
      </c>
      <c r="Q198" s="12">
        <f>IF(P198="","",P198-O198)</f>
        <v/>
      </c>
      <c r="R198" s="13">
        <f>IF(Q198="","",IF(H198*K198=0,"",Q198/(H198*K198*IF(E198="Option",100,1))*100))</f>
        <v/>
      </c>
      <c r="S198" s="14">
        <f>IF(OR(Q198="",I198="",I198=H198),"",Q198/(ABS(H198-I198)*K198*IF(E198="Option",100,1)))</f>
        <v/>
      </c>
      <c r="T198" s="15">
        <f>IF(OR(J198="",I198="",I198=H198),"",ABS(J198-H198)/ABS(H198-I198))</f>
        <v/>
      </c>
      <c r="U198" s="16">
        <f>IF(Q198="","",IF(Q198&gt;0,"Win",IF(Q198&lt;0,"Loss","BE")))</f>
        <v/>
      </c>
      <c r="V198" s="16">
        <f>IF(OR(L198="",B198=""),"",L198-B198)</f>
        <v/>
      </c>
      <c r="W198" s="12">
        <f>IF(Q198="","",IF(W197="",Settings!$B$3+Q198,W197+Q198))</f>
        <v/>
      </c>
      <c r="X198" s="11" t="n"/>
      <c r="Y198" s="11" t="n"/>
      <c r="Z198" s="11" t="n"/>
      <c r="AA198" s="11" t="n"/>
      <c r="AB198" s="11" t="n"/>
      <c r="AC198" s="11" t="n"/>
      <c r="AD198" s="11" t="n"/>
      <c r="AE198" s="16">
        <f>IF(OR(AC198="",B198=""),"",AC198-B198)</f>
        <v/>
      </c>
      <c r="AF198" s="11" t="n"/>
    </row>
    <row r="199">
      <c r="A199" s="10" t="n">
        <v>198</v>
      </c>
      <c r="B199" s="11" t="n"/>
      <c r="C199" s="11" t="n"/>
      <c r="D199" s="11" t="n"/>
      <c r="E199" s="11" t="n"/>
      <c r="F199" s="11" t="n"/>
      <c r="G199" s="11" t="n"/>
      <c r="H199" s="11" t="n"/>
      <c r="I199" s="11" t="n"/>
      <c r="J199" s="11" t="n"/>
      <c r="K199" s="11" t="n"/>
      <c r="L199" s="11" t="n"/>
      <c r="M199" s="11" t="n"/>
      <c r="N199" s="11" t="n"/>
      <c r="O199" s="11" t="n"/>
      <c r="P199" s="12">
        <f>IF(OR(N199="",H199=""),"",IF(F199="Short",(H199-N199),(N199-H199))*K199*IF(E199="Option",100,1))</f>
        <v/>
      </c>
      <c r="Q199" s="12">
        <f>IF(P199="","",P199-O199)</f>
        <v/>
      </c>
      <c r="R199" s="13">
        <f>IF(Q199="","",IF(H199*K199=0,"",Q199/(H199*K199*IF(E199="Option",100,1))*100))</f>
        <v/>
      </c>
      <c r="S199" s="14">
        <f>IF(OR(Q199="",I199="",I199=H199),"",Q199/(ABS(H199-I199)*K199*IF(E199="Option",100,1)))</f>
        <v/>
      </c>
      <c r="T199" s="15">
        <f>IF(OR(J199="",I199="",I199=H199),"",ABS(J199-H199)/ABS(H199-I199))</f>
        <v/>
      </c>
      <c r="U199" s="16">
        <f>IF(Q199="","",IF(Q199&gt;0,"Win",IF(Q199&lt;0,"Loss","BE")))</f>
        <v/>
      </c>
      <c r="V199" s="16">
        <f>IF(OR(L199="",B199=""),"",L199-B199)</f>
        <v/>
      </c>
      <c r="W199" s="12">
        <f>IF(Q199="","",IF(W198="",Settings!$B$3+Q199,W198+Q199))</f>
        <v/>
      </c>
      <c r="X199" s="11" t="n"/>
      <c r="Y199" s="11" t="n"/>
      <c r="Z199" s="11" t="n"/>
      <c r="AA199" s="11" t="n"/>
      <c r="AB199" s="11" t="n"/>
      <c r="AC199" s="11" t="n"/>
      <c r="AD199" s="11" t="n"/>
      <c r="AE199" s="16">
        <f>IF(OR(AC199="",B199=""),"",AC199-B199)</f>
        <v/>
      </c>
      <c r="AF199" s="11" t="n"/>
    </row>
    <row r="200">
      <c r="A200" s="10" t="n">
        <v>199</v>
      </c>
      <c r="B200" s="11" t="n"/>
      <c r="C200" s="11" t="n"/>
      <c r="D200" s="11" t="n"/>
      <c r="E200" s="11" t="n"/>
      <c r="F200" s="11" t="n"/>
      <c r="G200" s="11" t="n"/>
      <c r="H200" s="11" t="n"/>
      <c r="I200" s="11" t="n"/>
      <c r="J200" s="11" t="n"/>
      <c r="K200" s="11" t="n"/>
      <c r="L200" s="11" t="n"/>
      <c r="M200" s="11" t="n"/>
      <c r="N200" s="11" t="n"/>
      <c r="O200" s="11" t="n"/>
      <c r="P200" s="12">
        <f>IF(OR(N200="",H200=""),"",IF(F200="Short",(H200-N200),(N200-H200))*K200*IF(E200="Option",100,1))</f>
        <v/>
      </c>
      <c r="Q200" s="12">
        <f>IF(P200="","",P200-O200)</f>
        <v/>
      </c>
      <c r="R200" s="13">
        <f>IF(Q200="","",IF(H200*K200=0,"",Q200/(H200*K200*IF(E200="Option",100,1))*100))</f>
        <v/>
      </c>
      <c r="S200" s="14">
        <f>IF(OR(Q200="",I200="",I200=H200),"",Q200/(ABS(H200-I200)*K200*IF(E200="Option",100,1)))</f>
        <v/>
      </c>
      <c r="T200" s="15">
        <f>IF(OR(J200="",I200="",I200=H200),"",ABS(J200-H200)/ABS(H200-I200))</f>
        <v/>
      </c>
      <c r="U200" s="16">
        <f>IF(Q200="","",IF(Q200&gt;0,"Win",IF(Q200&lt;0,"Loss","BE")))</f>
        <v/>
      </c>
      <c r="V200" s="16">
        <f>IF(OR(L200="",B200=""),"",L200-B200)</f>
        <v/>
      </c>
      <c r="W200" s="12">
        <f>IF(Q200="","",IF(W199="",Settings!$B$3+Q200,W199+Q200))</f>
        <v/>
      </c>
      <c r="X200" s="11" t="n"/>
      <c r="Y200" s="11" t="n"/>
      <c r="Z200" s="11" t="n"/>
      <c r="AA200" s="11" t="n"/>
      <c r="AB200" s="11" t="n"/>
      <c r="AC200" s="11" t="n"/>
      <c r="AD200" s="11" t="n"/>
      <c r="AE200" s="16">
        <f>IF(OR(AC200="",B200=""),"",AC200-B200)</f>
        <v/>
      </c>
      <c r="AF200" s="11" t="n"/>
    </row>
    <row r="201">
      <c r="A201" s="10" t="n">
        <v>200</v>
      </c>
      <c r="B201" s="11" t="n"/>
      <c r="C201" s="11" t="n"/>
      <c r="D201" s="11" t="n"/>
      <c r="E201" s="11" t="n"/>
      <c r="F201" s="11" t="n"/>
      <c r="G201" s="11" t="n"/>
      <c r="H201" s="11" t="n"/>
      <c r="I201" s="11" t="n"/>
      <c r="J201" s="11" t="n"/>
      <c r="K201" s="11" t="n"/>
      <c r="L201" s="11" t="n"/>
      <c r="M201" s="11" t="n"/>
      <c r="N201" s="11" t="n"/>
      <c r="O201" s="11" t="n"/>
      <c r="P201" s="12">
        <f>IF(OR(N201="",H201=""),"",IF(F201="Short",(H201-N201),(N201-H201))*K201*IF(E201="Option",100,1))</f>
        <v/>
      </c>
      <c r="Q201" s="12">
        <f>IF(P201="","",P201-O201)</f>
        <v/>
      </c>
      <c r="R201" s="13">
        <f>IF(Q201="","",IF(H201*K201=0,"",Q201/(H201*K201*IF(E201="Option",100,1))*100))</f>
        <v/>
      </c>
      <c r="S201" s="14">
        <f>IF(OR(Q201="",I201="",I201=H201),"",Q201/(ABS(H201-I201)*K201*IF(E201="Option",100,1)))</f>
        <v/>
      </c>
      <c r="T201" s="15">
        <f>IF(OR(J201="",I201="",I201=H201),"",ABS(J201-H201)/ABS(H201-I201))</f>
        <v/>
      </c>
      <c r="U201" s="16">
        <f>IF(Q201="","",IF(Q201&gt;0,"Win",IF(Q201&lt;0,"Loss","BE")))</f>
        <v/>
      </c>
      <c r="V201" s="16">
        <f>IF(OR(L201="",B201=""),"",L201-B201)</f>
        <v/>
      </c>
      <c r="W201" s="12">
        <f>IF(Q201="","",IF(W200="",Settings!$B$3+Q201,W200+Q201))</f>
        <v/>
      </c>
      <c r="X201" s="11" t="n"/>
      <c r="Y201" s="11" t="n"/>
      <c r="Z201" s="11" t="n"/>
      <c r="AA201" s="11" t="n"/>
      <c r="AB201" s="11" t="n"/>
      <c r="AC201" s="11" t="n"/>
      <c r="AD201" s="11" t="n"/>
      <c r="AE201" s="16">
        <f>IF(OR(AC201="",B201=""),"",AC201-B201)</f>
        <v/>
      </c>
      <c r="AF201" s="11" t="n"/>
    </row>
    <row r="202">
      <c r="A202" s="10" t="n">
        <v>201</v>
      </c>
      <c r="B202" s="11" t="n"/>
      <c r="C202" s="11" t="n"/>
      <c r="D202" s="11" t="n"/>
      <c r="E202" s="11" t="n"/>
      <c r="F202" s="11" t="n"/>
      <c r="G202" s="11" t="n"/>
      <c r="H202" s="11" t="n"/>
      <c r="I202" s="11" t="n"/>
      <c r="J202" s="11" t="n"/>
      <c r="K202" s="11" t="n"/>
      <c r="L202" s="11" t="n"/>
      <c r="M202" s="11" t="n"/>
      <c r="N202" s="11" t="n"/>
      <c r="O202" s="11" t="n"/>
      <c r="P202" s="12">
        <f>IF(OR(N202="",H202=""),"",IF(F202="Short",(H202-N202),(N202-H202))*K202*IF(E202="Option",100,1))</f>
        <v/>
      </c>
      <c r="Q202" s="12">
        <f>IF(P202="","",P202-O202)</f>
        <v/>
      </c>
      <c r="R202" s="13">
        <f>IF(Q202="","",IF(H202*K202=0,"",Q202/(H202*K202*IF(E202="Option",100,1))*100))</f>
        <v/>
      </c>
      <c r="S202" s="14">
        <f>IF(OR(Q202="",I202="",I202=H202),"",Q202/(ABS(H202-I202)*K202*IF(E202="Option",100,1)))</f>
        <v/>
      </c>
      <c r="T202" s="15">
        <f>IF(OR(J202="",I202="",I202=H202),"",ABS(J202-H202)/ABS(H202-I202))</f>
        <v/>
      </c>
      <c r="U202" s="16">
        <f>IF(Q202="","",IF(Q202&gt;0,"Win",IF(Q202&lt;0,"Loss","BE")))</f>
        <v/>
      </c>
      <c r="V202" s="16">
        <f>IF(OR(L202="",B202=""),"",L202-B202)</f>
        <v/>
      </c>
      <c r="W202" s="12">
        <f>IF(Q202="","",IF(W201="",Settings!$B$3+Q202,W201+Q202))</f>
        <v/>
      </c>
      <c r="X202" s="11" t="n"/>
      <c r="Y202" s="11" t="n"/>
      <c r="Z202" s="11" t="n"/>
      <c r="AA202" s="11" t="n"/>
      <c r="AB202" s="11" t="n"/>
      <c r="AC202" s="11" t="n"/>
      <c r="AD202" s="11" t="n"/>
      <c r="AE202" s="16">
        <f>IF(OR(AC202="",B202=""),"",AC202-B202)</f>
        <v/>
      </c>
      <c r="AF202" s="11" t="n"/>
    </row>
    <row r="203">
      <c r="A203" s="10" t="n">
        <v>202</v>
      </c>
      <c r="B203" s="11" t="n"/>
      <c r="C203" s="11" t="n"/>
      <c r="D203" s="11" t="n"/>
      <c r="E203" s="11" t="n"/>
      <c r="F203" s="11" t="n"/>
      <c r="G203" s="11" t="n"/>
      <c r="H203" s="11" t="n"/>
      <c r="I203" s="11" t="n"/>
      <c r="J203" s="11" t="n"/>
      <c r="K203" s="11" t="n"/>
      <c r="L203" s="11" t="n"/>
      <c r="M203" s="11" t="n"/>
      <c r="N203" s="11" t="n"/>
      <c r="O203" s="11" t="n"/>
      <c r="P203" s="12">
        <f>IF(OR(N203="",H203=""),"",IF(F203="Short",(H203-N203),(N203-H203))*K203*IF(E203="Option",100,1))</f>
        <v/>
      </c>
      <c r="Q203" s="12">
        <f>IF(P203="","",P203-O203)</f>
        <v/>
      </c>
      <c r="R203" s="13">
        <f>IF(Q203="","",IF(H203*K203=0,"",Q203/(H203*K203*IF(E203="Option",100,1))*100))</f>
        <v/>
      </c>
      <c r="S203" s="14">
        <f>IF(OR(Q203="",I203="",I203=H203),"",Q203/(ABS(H203-I203)*K203*IF(E203="Option",100,1)))</f>
        <v/>
      </c>
      <c r="T203" s="15">
        <f>IF(OR(J203="",I203="",I203=H203),"",ABS(J203-H203)/ABS(H203-I203))</f>
        <v/>
      </c>
      <c r="U203" s="16">
        <f>IF(Q203="","",IF(Q203&gt;0,"Win",IF(Q203&lt;0,"Loss","BE")))</f>
        <v/>
      </c>
      <c r="V203" s="16">
        <f>IF(OR(L203="",B203=""),"",L203-B203)</f>
        <v/>
      </c>
      <c r="W203" s="12">
        <f>IF(Q203="","",IF(W202="",Settings!$B$3+Q203,W202+Q203))</f>
        <v/>
      </c>
      <c r="X203" s="11" t="n"/>
      <c r="Y203" s="11" t="n"/>
      <c r="Z203" s="11" t="n"/>
      <c r="AA203" s="11" t="n"/>
      <c r="AB203" s="11" t="n"/>
      <c r="AC203" s="11" t="n"/>
      <c r="AD203" s="11" t="n"/>
      <c r="AE203" s="16">
        <f>IF(OR(AC203="",B203=""),"",AC203-B203)</f>
        <v/>
      </c>
      <c r="AF203" s="11" t="n"/>
    </row>
    <row r="204">
      <c r="A204" s="10" t="n">
        <v>203</v>
      </c>
      <c r="B204" s="11" t="n"/>
      <c r="C204" s="11" t="n"/>
      <c r="D204" s="11" t="n"/>
      <c r="E204" s="11" t="n"/>
      <c r="F204" s="11" t="n"/>
      <c r="G204" s="11" t="n"/>
      <c r="H204" s="11" t="n"/>
      <c r="I204" s="11" t="n"/>
      <c r="J204" s="11" t="n"/>
      <c r="K204" s="11" t="n"/>
      <c r="L204" s="11" t="n"/>
      <c r="M204" s="11" t="n"/>
      <c r="N204" s="11" t="n"/>
      <c r="O204" s="11" t="n"/>
      <c r="P204" s="12">
        <f>IF(OR(N204="",H204=""),"",IF(F204="Short",(H204-N204),(N204-H204))*K204*IF(E204="Option",100,1))</f>
        <v/>
      </c>
      <c r="Q204" s="12">
        <f>IF(P204="","",P204-O204)</f>
        <v/>
      </c>
      <c r="R204" s="13">
        <f>IF(Q204="","",IF(H204*K204=0,"",Q204/(H204*K204*IF(E204="Option",100,1))*100))</f>
        <v/>
      </c>
      <c r="S204" s="14">
        <f>IF(OR(Q204="",I204="",I204=H204),"",Q204/(ABS(H204-I204)*K204*IF(E204="Option",100,1)))</f>
        <v/>
      </c>
      <c r="T204" s="15">
        <f>IF(OR(J204="",I204="",I204=H204),"",ABS(J204-H204)/ABS(H204-I204))</f>
        <v/>
      </c>
      <c r="U204" s="16">
        <f>IF(Q204="","",IF(Q204&gt;0,"Win",IF(Q204&lt;0,"Loss","BE")))</f>
        <v/>
      </c>
      <c r="V204" s="16">
        <f>IF(OR(L204="",B204=""),"",L204-B204)</f>
        <v/>
      </c>
      <c r="W204" s="12">
        <f>IF(Q204="","",IF(W203="",Settings!$B$3+Q204,W203+Q204))</f>
        <v/>
      </c>
      <c r="X204" s="11" t="n"/>
      <c r="Y204" s="11" t="n"/>
      <c r="Z204" s="11" t="n"/>
      <c r="AA204" s="11" t="n"/>
      <c r="AB204" s="11" t="n"/>
      <c r="AC204" s="11" t="n"/>
      <c r="AD204" s="11" t="n"/>
      <c r="AE204" s="16">
        <f>IF(OR(AC204="",B204=""),"",AC204-B204)</f>
        <v/>
      </c>
      <c r="AF204" s="11" t="n"/>
    </row>
    <row r="205">
      <c r="A205" s="10" t="n">
        <v>204</v>
      </c>
      <c r="B205" s="11" t="n"/>
      <c r="C205" s="11" t="n"/>
      <c r="D205" s="11" t="n"/>
      <c r="E205" s="11" t="n"/>
      <c r="F205" s="11" t="n"/>
      <c r="G205" s="11" t="n"/>
      <c r="H205" s="11" t="n"/>
      <c r="I205" s="11" t="n"/>
      <c r="J205" s="11" t="n"/>
      <c r="K205" s="11" t="n"/>
      <c r="L205" s="11" t="n"/>
      <c r="M205" s="11" t="n"/>
      <c r="N205" s="11" t="n"/>
      <c r="O205" s="11" t="n"/>
      <c r="P205" s="12">
        <f>IF(OR(N205="",H205=""),"",IF(F205="Short",(H205-N205),(N205-H205))*K205*IF(E205="Option",100,1))</f>
        <v/>
      </c>
      <c r="Q205" s="12">
        <f>IF(P205="","",P205-O205)</f>
        <v/>
      </c>
      <c r="R205" s="13">
        <f>IF(Q205="","",IF(H205*K205=0,"",Q205/(H205*K205*IF(E205="Option",100,1))*100))</f>
        <v/>
      </c>
      <c r="S205" s="14">
        <f>IF(OR(Q205="",I205="",I205=H205),"",Q205/(ABS(H205-I205)*K205*IF(E205="Option",100,1)))</f>
        <v/>
      </c>
      <c r="T205" s="15">
        <f>IF(OR(J205="",I205="",I205=H205),"",ABS(J205-H205)/ABS(H205-I205))</f>
        <v/>
      </c>
      <c r="U205" s="16">
        <f>IF(Q205="","",IF(Q205&gt;0,"Win",IF(Q205&lt;0,"Loss","BE")))</f>
        <v/>
      </c>
      <c r="V205" s="16">
        <f>IF(OR(L205="",B205=""),"",L205-B205)</f>
        <v/>
      </c>
      <c r="W205" s="12">
        <f>IF(Q205="","",IF(W204="",Settings!$B$3+Q205,W204+Q205))</f>
        <v/>
      </c>
      <c r="X205" s="11" t="n"/>
      <c r="Y205" s="11" t="n"/>
      <c r="Z205" s="11" t="n"/>
      <c r="AA205" s="11" t="n"/>
      <c r="AB205" s="11" t="n"/>
      <c r="AC205" s="11" t="n"/>
      <c r="AD205" s="11" t="n"/>
      <c r="AE205" s="16">
        <f>IF(OR(AC205="",B205=""),"",AC205-B205)</f>
        <v/>
      </c>
      <c r="AF205" s="11" t="n"/>
    </row>
    <row r="206">
      <c r="A206" s="10" t="n">
        <v>205</v>
      </c>
      <c r="B206" s="11" t="n"/>
      <c r="C206" s="11" t="n"/>
      <c r="D206" s="11" t="n"/>
      <c r="E206" s="11" t="n"/>
      <c r="F206" s="11" t="n"/>
      <c r="G206" s="11" t="n"/>
      <c r="H206" s="11" t="n"/>
      <c r="I206" s="11" t="n"/>
      <c r="J206" s="11" t="n"/>
      <c r="K206" s="11" t="n"/>
      <c r="L206" s="11" t="n"/>
      <c r="M206" s="11" t="n"/>
      <c r="N206" s="11" t="n"/>
      <c r="O206" s="11" t="n"/>
      <c r="P206" s="12">
        <f>IF(OR(N206="",H206=""),"",IF(F206="Short",(H206-N206),(N206-H206))*K206*IF(E206="Option",100,1))</f>
        <v/>
      </c>
      <c r="Q206" s="12">
        <f>IF(P206="","",P206-O206)</f>
        <v/>
      </c>
      <c r="R206" s="13">
        <f>IF(Q206="","",IF(H206*K206=0,"",Q206/(H206*K206*IF(E206="Option",100,1))*100))</f>
        <v/>
      </c>
      <c r="S206" s="14">
        <f>IF(OR(Q206="",I206="",I206=H206),"",Q206/(ABS(H206-I206)*K206*IF(E206="Option",100,1)))</f>
        <v/>
      </c>
      <c r="T206" s="15">
        <f>IF(OR(J206="",I206="",I206=H206),"",ABS(J206-H206)/ABS(H206-I206))</f>
        <v/>
      </c>
      <c r="U206" s="16">
        <f>IF(Q206="","",IF(Q206&gt;0,"Win",IF(Q206&lt;0,"Loss","BE")))</f>
        <v/>
      </c>
      <c r="V206" s="16">
        <f>IF(OR(L206="",B206=""),"",L206-B206)</f>
        <v/>
      </c>
      <c r="W206" s="12">
        <f>IF(Q206="","",IF(W205="",Settings!$B$3+Q206,W205+Q206))</f>
        <v/>
      </c>
      <c r="X206" s="11" t="n"/>
      <c r="Y206" s="11" t="n"/>
      <c r="Z206" s="11" t="n"/>
      <c r="AA206" s="11" t="n"/>
      <c r="AB206" s="11" t="n"/>
      <c r="AC206" s="11" t="n"/>
      <c r="AD206" s="11" t="n"/>
      <c r="AE206" s="16">
        <f>IF(OR(AC206="",B206=""),"",AC206-B206)</f>
        <v/>
      </c>
      <c r="AF206" s="11" t="n"/>
    </row>
    <row r="207">
      <c r="A207" s="10" t="n">
        <v>206</v>
      </c>
      <c r="B207" s="11" t="n"/>
      <c r="C207" s="11" t="n"/>
      <c r="D207" s="11" t="n"/>
      <c r="E207" s="11" t="n"/>
      <c r="F207" s="11" t="n"/>
      <c r="G207" s="11" t="n"/>
      <c r="H207" s="11" t="n"/>
      <c r="I207" s="11" t="n"/>
      <c r="J207" s="11" t="n"/>
      <c r="K207" s="11" t="n"/>
      <c r="L207" s="11" t="n"/>
      <c r="M207" s="11" t="n"/>
      <c r="N207" s="11" t="n"/>
      <c r="O207" s="11" t="n"/>
      <c r="P207" s="12">
        <f>IF(OR(N207="",H207=""),"",IF(F207="Short",(H207-N207),(N207-H207))*K207*IF(E207="Option",100,1))</f>
        <v/>
      </c>
      <c r="Q207" s="12">
        <f>IF(P207="","",P207-O207)</f>
        <v/>
      </c>
      <c r="R207" s="13">
        <f>IF(Q207="","",IF(H207*K207=0,"",Q207/(H207*K207*IF(E207="Option",100,1))*100))</f>
        <v/>
      </c>
      <c r="S207" s="14">
        <f>IF(OR(Q207="",I207="",I207=H207),"",Q207/(ABS(H207-I207)*K207*IF(E207="Option",100,1)))</f>
        <v/>
      </c>
      <c r="T207" s="15">
        <f>IF(OR(J207="",I207="",I207=H207),"",ABS(J207-H207)/ABS(H207-I207))</f>
        <v/>
      </c>
      <c r="U207" s="16">
        <f>IF(Q207="","",IF(Q207&gt;0,"Win",IF(Q207&lt;0,"Loss","BE")))</f>
        <v/>
      </c>
      <c r="V207" s="16">
        <f>IF(OR(L207="",B207=""),"",L207-B207)</f>
        <v/>
      </c>
      <c r="W207" s="12">
        <f>IF(Q207="","",IF(W206="",Settings!$B$3+Q207,W206+Q207))</f>
        <v/>
      </c>
      <c r="X207" s="11" t="n"/>
      <c r="Y207" s="11" t="n"/>
      <c r="Z207" s="11" t="n"/>
      <c r="AA207" s="11" t="n"/>
      <c r="AB207" s="11" t="n"/>
      <c r="AC207" s="11" t="n"/>
      <c r="AD207" s="11" t="n"/>
      <c r="AE207" s="16">
        <f>IF(OR(AC207="",B207=""),"",AC207-B207)</f>
        <v/>
      </c>
      <c r="AF207" s="11" t="n"/>
    </row>
    <row r="208">
      <c r="A208" s="10" t="n">
        <v>207</v>
      </c>
      <c r="B208" s="11" t="n"/>
      <c r="C208" s="11" t="n"/>
      <c r="D208" s="11" t="n"/>
      <c r="E208" s="11" t="n"/>
      <c r="F208" s="11" t="n"/>
      <c r="G208" s="11" t="n"/>
      <c r="H208" s="11" t="n"/>
      <c r="I208" s="11" t="n"/>
      <c r="J208" s="11" t="n"/>
      <c r="K208" s="11" t="n"/>
      <c r="L208" s="11" t="n"/>
      <c r="M208" s="11" t="n"/>
      <c r="N208" s="11" t="n"/>
      <c r="O208" s="11" t="n"/>
      <c r="P208" s="12">
        <f>IF(OR(N208="",H208=""),"",IF(F208="Short",(H208-N208),(N208-H208))*K208*IF(E208="Option",100,1))</f>
        <v/>
      </c>
      <c r="Q208" s="12">
        <f>IF(P208="","",P208-O208)</f>
        <v/>
      </c>
      <c r="R208" s="13">
        <f>IF(Q208="","",IF(H208*K208=0,"",Q208/(H208*K208*IF(E208="Option",100,1))*100))</f>
        <v/>
      </c>
      <c r="S208" s="14">
        <f>IF(OR(Q208="",I208="",I208=H208),"",Q208/(ABS(H208-I208)*K208*IF(E208="Option",100,1)))</f>
        <v/>
      </c>
      <c r="T208" s="15">
        <f>IF(OR(J208="",I208="",I208=H208),"",ABS(J208-H208)/ABS(H208-I208))</f>
        <v/>
      </c>
      <c r="U208" s="16">
        <f>IF(Q208="","",IF(Q208&gt;0,"Win",IF(Q208&lt;0,"Loss","BE")))</f>
        <v/>
      </c>
      <c r="V208" s="16">
        <f>IF(OR(L208="",B208=""),"",L208-B208)</f>
        <v/>
      </c>
      <c r="W208" s="12">
        <f>IF(Q208="","",IF(W207="",Settings!$B$3+Q208,W207+Q208))</f>
        <v/>
      </c>
      <c r="X208" s="11" t="n"/>
      <c r="Y208" s="11" t="n"/>
      <c r="Z208" s="11" t="n"/>
      <c r="AA208" s="11" t="n"/>
      <c r="AB208" s="11" t="n"/>
      <c r="AC208" s="11" t="n"/>
      <c r="AD208" s="11" t="n"/>
      <c r="AE208" s="16">
        <f>IF(OR(AC208="",B208=""),"",AC208-B208)</f>
        <v/>
      </c>
      <c r="AF208" s="11" t="n"/>
    </row>
    <row r="209">
      <c r="A209" s="10" t="n">
        <v>208</v>
      </c>
      <c r="B209" s="11" t="n"/>
      <c r="C209" s="11" t="n"/>
      <c r="D209" s="11" t="n"/>
      <c r="E209" s="11" t="n"/>
      <c r="F209" s="11" t="n"/>
      <c r="G209" s="11" t="n"/>
      <c r="H209" s="11" t="n"/>
      <c r="I209" s="11" t="n"/>
      <c r="J209" s="11" t="n"/>
      <c r="K209" s="11" t="n"/>
      <c r="L209" s="11" t="n"/>
      <c r="M209" s="11" t="n"/>
      <c r="N209" s="11" t="n"/>
      <c r="O209" s="11" t="n"/>
      <c r="P209" s="12">
        <f>IF(OR(N209="",H209=""),"",IF(F209="Short",(H209-N209),(N209-H209))*K209*IF(E209="Option",100,1))</f>
        <v/>
      </c>
      <c r="Q209" s="12">
        <f>IF(P209="","",P209-O209)</f>
        <v/>
      </c>
      <c r="R209" s="13">
        <f>IF(Q209="","",IF(H209*K209=0,"",Q209/(H209*K209*IF(E209="Option",100,1))*100))</f>
        <v/>
      </c>
      <c r="S209" s="14">
        <f>IF(OR(Q209="",I209="",I209=H209),"",Q209/(ABS(H209-I209)*K209*IF(E209="Option",100,1)))</f>
        <v/>
      </c>
      <c r="T209" s="15">
        <f>IF(OR(J209="",I209="",I209=H209),"",ABS(J209-H209)/ABS(H209-I209))</f>
        <v/>
      </c>
      <c r="U209" s="16">
        <f>IF(Q209="","",IF(Q209&gt;0,"Win",IF(Q209&lt;0,"Loss","BE")))</f>
        <v/>
      </c>
      <c r="V209" s="16">
        <f>IF(OR(L209="",B209=""),"",L209-B209)</f>
        <v/>
      </c>
      <c r="W209" s="12">
        <f>IF(Q209="","",IF(W208="",Settings!$B$3+Q209,W208+Q209))</f>
        <v/>
      </c>
      <c r="X209" s="11" t="n"/>
      <c r="Y209" s="11" t="n"/>
      <c r="Z209" s="11" t="n"/>
      <c r="AA209" s="11" t="n"/>
      <c r="AB209" s="11" t="n"/>
      <c r="AC209" s="11" t="n"/>
      <c r="AD209" s="11" t="n"/>
      <c r="AE209" s="16">
        <f>IF(OR(AC209="",B209=""),"",AC209-B209)</f>
        <v/>
      </c>
      <c r="AF209" s="11" t="n"/>
    </row>
    <row r="210">
      <c r="A210" s="10" t="n">
        <v>209</v>
      </c>
      <c r="B210" s="11" t="n"/>
      <c r="C210" s="11" t="n"/>
      <c r="D210" s="11" t="n"/>
      <c r="E210" s="11" t="n"/>
      <c r="F210" s="11" t="n"/>
      <c r="G210" s="11" t="n"/>
      <c r="H210" s="11" t="n"/>
      <c r="I210" s="11" t="n"/>
      <c r="J210" s="11" t="n"/>
      <c r="K210" s="11" t="n"/>
      <c r="L210" s="11" t="n"/>
      <c r="M210" s="11" t="n"/>
      <c r="N210" s="11" t="n"/>
      <c r="O210" s="11" t="n"/>
      <c r="P210" s="12">
        <f>IF(OR(N210="",H210=""),"",IF(F210="Short",(H210-N210),(N210-H210))*K210*IF(E210="Option",100,1))</f>
        <v/>
      </c>
      <c r="Q210" s="12">
        <f>IF(P210="","",P210-O210)</f>
        <v/>
      </c>
      <c r="R210" s="13">
        <f>IF(Q210="","",IF(H210*K210=0,"",Q210/(H210*K210*IF(E210="Option",100,1))*100))</f>
        <v/>
      </c>
      <c r="S210" s="14">
        <f>IF(OR(Q210="",I210="",I210=H210),"",Q210/(ABS(H210-I210)*K210*IF(E210="Option",100,1)))</f>
        <v/>
      </c>
      <c r="T210" s="15">
        <f>IF(OR(J210="",I210="",I210=H210),"",ABS(J210-H210)/ABS(H210-I210))</f>
        <v/>
      </c>
      <c r="U210" s="16">
        <f>IF(Q210="","",IF(Q210&gt;0,"Win",IF(Q210&lt;0,"Loss","BE")))</f>
        <v/>
      </c>
      <c r="V210" s="16">
        <f>IF(OR(L210="",B210=""),"",L210-B210)</f>
        <v/>
      </c>
      <c r="W210" s="12">
        <f>IF(Q210="","",IF(W209="",Settings!$B$3+Q210,W209+Q210))</f>
        <v/>
      </c>
      <c r="X210" s="11" t="n"/>
      <c r="Y210" s="11" t="n"/>
      <c r="Z210" s="11" t="n"/>
      <c r="AA210" s="11" t="n"/>
      <c r="AB210" s="11" t="n"/>
      <c r="AC210" s="11" t="n"/>
      <c r="AD210" s="11" t="n"/>
      <c r="AE210" s="16">
        <f>IF(OR(AC210="",B210=""),"",AC210-B210)</f>
        <v/>
      </c>
      <c r="AF210" s="11" t="n"/>
    </row>
    <row r="211">
      <c r="A211" s="10" t="n">
        <v>210</v>
      </c>
      <c r="B211" s="11" t="n"/>
      <c r="C211" s="11" t="n"/>
      <c r="D211" s="11" t="n"/>
      <c r="E211" s="11" t="n"/>
      <c r="F211" s="11" t="n"/>
      <c r="G211" s="11" t="n"/>
      <c r="H211" s="11" t="n"/>
      <c r="I211" s="11" t="n"/>
      <c r="J211" s="11" t="n"/>
      <c r="K211" s="11" t="n"/>
      <c r="L211" s="11" t="n"/>
      <c r="M211" s="11" t="n"/>
      <c r="N211" s="11" t="n"/>
      <c r="O211" s="11" t="n"/>
      <c r="P211" s="12">
        <f>IF(OR(N211="",H211=""),"",IF(F211="Short",(H211-N211),(N211-H211))*K211*IF(E211="Option",100,1))</f>
        <v/>
      </c>
      <c r="Q211" s="12">
        <f>IF(P211="","",P211-O211)</f>
        <v/>
      </c>
      <c r="R211" s="13">
        <f>IF(Q211="","",IF(H211*K211=0,"",Q211/(H211*K211*IF(E211="Option",100,1))*100))</f>
        <v/>
      </c>
      <c r="S211" s="14">
        <f>IF(OR(Q211="",I211="",I211=H211),"",Q211/(ABS(H211-I211)*K211*IF(E211="Option",100,1)))</f>
        <v/>
      </c>
      <c r="T211" s="15">
        <f>IF(OR(J211="",I211="",I211=H211),"",ABS(J211-H211)/ABS(H211-I211))</f>
        <v/>
      </c>
      <c r="U211" s="16">
        <f>IF(Q211="","",IF(Q211&gt;0,"Win",IF(Q211&lt;0,"Loss","BE")))</f>
        <v/>
      </c>
      <c r="V211" s="16">
        <f>IF(OR(L211="",B211=""),"",L211-B211)</f>
        <v/>
      </c>
      <c r="W211" s="12">
        <f>IF(Q211="","",IF(W210="",Settings!$B$3+Q211,W210+Q211))</f>
        <v/>
      </c>
      <c r="X211" s="11" t="n"/>
      <c r="Y211" s="11" t="n"/>
      <c r="Z211" s="11" t="n"/>
      <c r="AA211" s="11" t="n"/>
      <c r="AB211" s="11" t="n"/>
      <c r="AC211" s="11" t="n"/>
      <c r="AD211" s="11" t="n"/>
      <c r="AE211" s="16">
        <f>IF(OR(AC211="",B211=""),"",AC211-B211)</f>
        <v/>
      </c>
      <c r="AF211" s="11" t="n"/>
    </row>
    <row r="212">
      <c r="A212" s="10" t="n">
        <v>211</v>
      </c>
      <c r="B212" s="11" t="n"/>
      <c r="C212" s="11" t="n"/>
      <c r="D212" s="11" t="n"/>
      <c r="E212" s="11" t="n"/>
      <c r="F212" s="11" t="n"/>
      <c r="G212" s="11" t="n"/>
      <c r="H212" s="11" t="n"/>
      <c r="I212" s="11" t="n"/>
      <c r="J212" s="11" t="n"/>
      <c r="K212" s="11" t="n"/>
      <c r="L212" s="11" t="n"/>
      <c r="M212" s="11" t="n"/>
      <c r="N212" s="11" t="n"/>
      <c r="O212" s="11" t="n"/>
      <c r="P212" s="12">
        <f>IF(OR(N212="",H212=""),"",IF(F212="Short",(H212-N212),(N212-H212))*K212*IF(E212="Option",100,1))</f>
        <v/>
      </c>
      <c r="Q212" s="12">
        <f>IF(P212="","",P212-O212)</f>
        <v/>
      </c>
      <c r="R212" s="13">
        <f>IF(Q212="","",IF(H212*K212=0,"",Q212/(H212*K212*IF(E212="Option",100,1))*100))</f>
        <v/>
      </c>
      <c r="S212" s="14">
        <f>IF(OR(Q212="",I212="",I212=H212),"",Q212/(ABS(H212-I212)*K212*IF(E212="Option",100,1)))</f>
        <v/>
      </c>
      <c r="T212" s="15">
        <f>IF(OR(J212="",I212="",I212=H212),"",ABS(J212-H212)/ABS(H212-I212))</f>
        <v/>
      </c>
      <c r="U212" s="16">
        <f>IF(Q212="","",IF(Q212&gt;0,"Win",IF(Q212&lt;0,"Loss","BE")))</f>
        <v/>
      </c>
      <c r="V212" s="16">
        <f>IF(OR(L212="",B212=""),"",L212-B212)</f>
        <v/>
      </c>
      <c r="W212" s="12">
        <f>IF(Q212="","",IF(W211="",Settings!$B$3+Q212,W211+Q212))</f>
        <v/>
      </c>
      <c r="X212" s="11" t="n"/>
      <c r="Y212" s="11" t="n"/>
      <c r="Z212" s="11" t="n"/>
      <c r="AA212" s="11" t="n"/>
      <c r="AB212" s="11" t="n"/>
      <c r="AC212" s="11" t="n"/>
      <c r="AD212" s="11" t="n"/>
      <c r="AE212" s="16">
        <f>IF(OR(AC212="",B212=""),"",AC212-B212)</f>
        <v/>
      </c>
      <c r="AF212" s="11" t="n"/>
    </row>
    <row r="213">
      <c r="A213" s="10" t="n">
        <v>212</v>
      </c>
      <c r="B213" s="11" t="n"/>
      <c r="C213" s="11" t="n"/>
      <c r="D213" s="11" t="n"/>
      <c r="E213" s="11" t="n"/>
      <c r="F213" s="11" t="n"/>
      <c r="G213" s="11" t="n"/>
      <c r="H213" s="11" t="n"/>
      <c r="I213" s="11" t="n"/>
      <c r="J213" s="11" t="n"/>
      <c r="K213" s="11" t="n"/>
      <c r="L213" s="11" t="n"/>
      <c r="M213" s="11" t="n"/>
      <c r="N213" s="11" t="n"/>
      <c r="O213" s="11" t="n"/>
      <c r="P213" s="12">
        <f>IF(OR(N213="",H213=""),"",IF(F213="Short",(H213-N213),(N213-H213))*K213*IF(E213="Option",100,1))</f>
        <v/>
      </c>
      <c r="Q213" s="12">
        <f>IF(P213="","",P213-O213)</f>
        <v/>
      </c>
      <c r="R213" s="13">
        <f>IF(Q213="","",IF(H213*K213=0,"",Q213/(H213*K213*IF(E213="Option",100,1))*100))</f>
        <v/>
      </c>
      <c r="S213" s="14">
        <f>IF(OR(Q213="",I213="",I213=H213),"",Q213/(ABS(H213-I213)*K213*IF(E213="Option",100,1)))</f>
        <v/>
      </c>
      <c r="T213" s="15">
        <f>IF(OR(J213="",I213="",I213=H213),"",ABS(J213-H213)/ABS(H213-I213))</f>
        <v/>
      </c>
      <c r="U213" s="16">
        <f>IF(Q213="","",IF(Q213&gt;0,"Win",IF(Q213&lt;0,"Loss","BE")))</f>
        <v/>
      </c>
      <c r="V213" s="16">
        <f>IF(OR(L213="",B213=""),"",L213-B213)</f>
        <v/>
      </c>
      <c r="W213" s="12">
        <f>IF(Q213="","",IF(W212="",Settings!$B$3+Q213,W212+Q213))</f>
        <v/>
      </c>
      <c r="X213" s="11" t="n"/>
      <c r="Y213" s="11" t="n"/>
      <c r="Z213" s="11" t="n"/>
      <c r="AA213" s="11" t="n"/>
      <c r="AB213" s="11" t="n"/>
      <c r="AC213" s="11" t="n"/>
      <c r="AD213" s="11" t="n"/>
      <c r="AE213" s="16">
        <f>IF(OR(AC213="",B213=""),"",AC213-B213)</f>
        <v/>
      </c>
      <c r="AF213" s="11" t="n"/>
    </row>
    <row r="214">
      <c r="A214" s="10" t="n">
        <v>213</v>
      </c>
      <c r="B214" s="11" t="n"/>
      <c r="C214" s="11" t="n"/>
      <c r="D214" s="11" t="n"/>
      <c r="E214" s="11" t="n"/>
      <c r="F214" s="11" t="n"/>
      <c r="G214" s="11" t="n"/>
      <c r="H214" s="11" t="n"/>
      <c r="I214" s="11" t="n"/>
      <c r="J214" s="11" t="n"/>
      <c r="K214" s="11" t="n"/>
      <c r="L214" s="11" t="n"/>
      <c r="M214" s="11" t="n"/>
      <c r="N214" s="11" t="n"/>
      <c r="O214" s="11" t="n"/>
      <c r="P214" s="12">
        <f>IF(OR(N214="",H214=""),"",IF(F214="Short",(H214-N214),(N214-H214))*K214*IF(E214="Option",100,1))</f>
        <v/>
      </c>
      <c r="Q214" s="12">
        <f>IF(P214="","",P214-O214)</f>
        <v/>
      </c>
      <c r="R214" s="13">
        <f>IF(Q214="","",IF(H214*K214=0,"",Q214/(H214*K214*IF(E214="Option",100,1))*100))</f>
        <v/>
      </c>
      <c r="S214" s="14">
        <f>IF(OR(Q214="",I214="",I214=H214),"",Q214/(ABS(H214-I214)*K214*IF(E214="Option",100,1)))</f>
        <v/>
      </c>
      <c r="T214" s="15">
        <f>IF(OR(J214="",I214="",I214=H214),"",ABS(J214-H214)/ABS(H214-I214))</f>
        <v/>
      </c>
      <c r="U214" s="16">
        <f>IF(Q214="","",IF(Q214&gt;0,"Win",IF(Q214&lt;0,"Loss","BE")))</f>
        <v/>
      </c>
      <c r="V214" s="16">
        <f>IF(OR(L214="",B214=""),"",L214-B214)</f>
        <v/>
      </c>
      <c r="W214" s="12">
        <f>IF(Q214="","",IF(W213="",Settings!$B$3+Q214,W213+Q214))</f>
        <v/>
      </c>
      <c r="X214" s="11" t="n"/>
      <c r="Y214" s="11" t="n"/>
      <c r="Z214" s="11" t="n"/>
      <c r="AA214" s="11" t="n"/>
      <c r="AB214" s="11" t="n"/>
      <c r="AC214" s="11" t="n"/>
      <c r="AD214" s="11" t="n"/>
      <c r="AE214" s="16">
        <f>IF(OR(AC214="",B214=""),"",AC214-B214)</f>
        <v/>
      </c>
      <c r="AF214" s="11" t="n"/>
    </row>
    <row r="215">
      <c r="A215" s="10" t="n">
        <v>214</v>
      </c>
      <c r="B215" s="11" t="n"/>
      <c r="C215" s="11" t="n"/>
      <c r="D215" s="11" t="n"/>
      <c r="E215" s="11" t="n"/>
      <c r="F215" s="11" t="n"/>
      <c r="G215" s="11" t="n"/>
      <c r="H215" s="11" t="n"/>
      <c r="I215" s="11" t="n"/>
      <c r="J215" s="11" t="n"/>
      <c r="K215" s="11" t="n"/>
      <c r="L215" s="11" t="n"/>
      <c r="M215" s="11" t="n"/>
      <c r="N215" s="11" t="n"/>
      <c r="O215" s="11" t="n"/>
      <c r="P215" s="12">
        <f>IF(OR(N215="",H215=""),"",IF(F215="Short",(H215-N215),(N215-H215))*K215*IF(E215="Option",100,1))</f>
        <v/>
      </c>
      <c r="Q215" s="12">
        <f>IF(P215="","",P215-O215)</f>
        <v/>
      </c>
      <c r="R215" s="13">
        <f>IF(Q215="","",IF(H215*K215=0,"",Q215/(H215*K215*IF(E215="Option",100,1))*100))</f>
        <v/>
      </c>
      <c r="S215" s="14">
        <f>IF(OR(Q215="",I215="",I215=H215),"",Q215/(ABS(H215-I215)*K215*IF(E215="Option",100,1)))</f>
        <v/>
      </c>
      <c r="T215" s="15">
        <f>IF(OR(J215="",I215="",I215=H215),"",ABS(J215-H215)/ABS(H215-I215))</f>
        <v/>
      </c>
      <c r="U215" s="16">
        <f>IF(Q215="","",IF(Q215&gt;0,"Win",IF(Q215&lt;0,"Loss","BE")))</f>
        <v/>
      </c>
      <c r="V215" s="16">
        <f>IF(OR(L215="",B215=""),"",L215-B215)</f>
        <v/>
      </c>
      <c r="W215" s="12">
        <f>IF(Q215="","",IF(W214="",Settings!$B$3+Q215,W214+Q215))</f>
        <v/>
      </c>
      <c r="X215" s="11" t="n"/>
      <c r="Y215" s="11" t="n"/>
      <c r="Z215" s="11" t="n"/>
      <c r="AA215" s="11" t="n"/>
      <c r="AB215" s="11" t="n"/>
      <c r="AC215" s="11" t="n"/>
      <c r="AD215" s="11" t="n"/>
      <c r="AE215" s="16">
        <f>IF(OR(AC215="",B215=""),"",AC215-B215)</f>
        <v/>
      </c>
      <c r="AF215" s="11" t="n"/>
    </row>
    <row r="216">
      <c r="A216" s="10" t="n">
        <v>215</v>
      </c>
      <c r="B216" s="11" t="n"/>
      <c r="C216" s="11" t="n"/>
      <c r="D216" s="11" t="n"/>
      <c r="E216" s="11" t="n"/>
      <c r="F216" s="11" t="n"/>
      <c r="G216" s="11" t="n"/>
      <c r="H216" s="11" t="n"/>
      <c r="I216" s="11" t="n"/>
      <c r="J216" s="11" t="n"/>
      <c r="K216" s="11" t="n"/>
      <c r="L216" s="11" t="n"/>
      <c r="M216" s="11" t="n"/>
      <c r="N216" s="11" t="n"/>
      <c r="O216" s="11" t="n"/>
      <c r="P216" s="12">
        <f>IF(OR(N216="",H216=""),"",IF(F216="Short",(H216-N216),(N216-H216))*K216*IF(E216="Option",100,1))</f>
        <v/>
      </c>
      <c r="Q216" s="12">
        <f>IF(P216="","",P216-O216)</f>
        <v/>
      </c>
      <c r="R216" s="13">
        <f>IF(Q216="","",IF(H216*K216=0,"",Q216/(H216*K216*IF(E216="Option",100,1))*100))</f>
        <v/>
      </c>
      <c r="S216" s="14">
        <f>IF(OR(Q216="",I216="",I216=H216),"",Q216/(ABS(H216-I216)*K216*IF(E216="Option",100,1)))</f>
        <v/>
      </c>
      <c r="T216" s="15">
        <f>IF(OR(J216="",I216="",I216=H216),"",ABS(J216-H216)/ABS(H216-I216))</f>
        <v/>
      </c>
      <c r="U216" s="16">
        <f>IF(Q216="","",IF(Q216&gt;0,"Win",IF(Q216&lt;0,"Loss","BE")))</f>
        <v/>
      </c>
      <c r="V216" s="16">
        <f>IF(OR(L216="",B216=""),"",L216-B216)</f>
        <v/>
      </c>
      <c r="W216" s="12">
        <f>IF(Q216="","",IF(W215="",Settings!$B$3+Q216,W215+Q216))</f>
        <v/>
      </c>
      <c r="X216" s="11" t="n"/>
      <c r="Y216" s="11" t="n"/>
      <c r="Z216" s="11" t="n"/>
      <c r="AA216" s="11" t="n"/>
      <c r="AB216" s="11" t="n"/>
      <c r="AC216" s="11" t="n"/>
      <c r="AD216" s="11" t="n"/>
      <c r="AE216" s="16">
        <f>IF(OR(AC216="",B216=""),"",AC216-B216)</f>
        <v/>
      </c>
      <c r="AF216" s="11" t="n"/>
    </row>
    <row r="217">
      <c r="A217" s="10" t="n">
        <v>216</v>
      </c>
      <c r="B217" s="11" t="n"/>
      <c r="C217" s="11" t="n"/>
      <c r="D217" s="11" t="n"/>
      <c r="E217" s="11" t="n"/>
      <c r="F217" s="11" t="n"/>
      <c r="G217" s="11" t="n"/>
      <c r="H217" s="11" t="n"/>
      <c r="I217" s="11" t="n"/>
      <c r="J217" s="11" t="n"/>
      <c r="K217" s="11" t="n"/>
      <c r="L217" s="11" t="n"/>
      <c r="M217" s="11" t="n"/>
      <c r="N217" s="11" t="n"/>
      <c r="O217" s="11" t="n"/>
      <c r="P217" s="12">
        <f>IF(OR(N217="",H217=""),"",IF(F217="Short",(H217-N217),(N217-H217))*K217*IF(E217="Option",100,1))</f>
        <v/>
      </c>
      <c r="Q217" s="12">
        <f>IF(P217="","",P217-O217)</f>
        <v/>
      </c>
      <c r="R217" s="13">
        <f>IF(Q217="","",IF(H217*K217=0,"",Q217/(H217*K217*IF(E217="Option",100,1))*100))</f>
        <v/>
      </c>
      <c r="S217" s="14">
        <f>IF(OR(Q217="",I217="",I217=H217),"",Q217/(ABS(H217-I217)*K217*IF(E217="Option",100,1)))</f>
        <v/>
      </c>
      <c r="T217" s="15">
        <f>IF(OR(J217="",I217="",I217=H217),"",ABS(J217-H217)/ABS(H217-I217))</f>
        <v/>
      </c>
      <c r="U217" s="16">
        <f>IF(Q217="","",IF(Q217&gt;0,"Win",IF(Q217&lt;0,"Loss","BE")))</f>
        <v/>
      </c>
      <c r="V217" s="16">
        <f>IF(OR(L217="",B217=""),"",L217-B217)</f>
        <v/>
      </c>
      <c r="W217" s="12">
        <f>IF(Q217="","",IF(W216="",Settings!$B$3+Q217,W216+Q217))</f>
        <v/>
      </c>
      <c r="X217" s="11" t="n"/>
      <c r="Y217" s="11" t="n"/>
      <c r="Z217" s="11" t="n"/>
      <c r="AA217" s="11" t="n"/>
      <c r="AB217" s="11" t="n"/>
      <c r="AC217" s="11" t="n"/>
      <c r="AD217" s="11" t="n"/>
      <c r="AE217" s="16">
        <f>IF(OR(AC217="",B217=""),"",AC217-B217)</f>
        <v/>
      </c>
      <c r="AF217" s="11" t="n"/>
    </row>
    <row r="218">
      <c r="A218" s="10" t="n">
        <v>217</v>
      </c>
      <c r="B218" s="11" t="n"/>
      <c r="C218" s="11" t="n"/>
      <c r="D218" s="11" t="n"/>
      <c r="E218" s="11" t="n"/>
      <c r="F218" s="11" t="n"/>
      <c r="G218" s="11" t="n"/>
      <c r="H218" s="11" t="n"/>
      <c r="I218" s="11" t="n"/>
      <c r="J218" s="11" t="n"/>
      <c r="K218" s="11" t="n"/>
      <c r="L218" s="11" t="n"/>
      <c r="M218" s="11" t="n"/>
      <c r="N218" s="11" t="n"/>
      <c r="O218" s="11" t="n"/>
      <c r="P218" s="12">
        <f>IF(OR(N218="",H218=""),"",IF(F218="Short",(H218-N218),(N218-H218))*K218*IF(E218="Option",100,1))</f>
        <v/>
      </c>
      <c r="Q218" s="12">
        <f>IF(P218="","",P218-O218)</f>
        <v/>
      </c>
      <c r="R218" s="13">
        <f>IF(Q218="","",IF(H218*K218=0,"",Q218/(H218*K218*IF(E218="Option",100,1))*100))</f>
        <v/>
      </c>
      <c r="S218" s="14">
        <f>IF(OR(Q218="",I218="",I218=H218),"",Q218/(ABS(H218-I218)*K218*IF(E218="Option",100,1)))</f>
        <v/>
      </c>
      <c r="T218" s="15">
        <f>IF(OR(J218="",I218="",I218=H218),"",ABS(J218-H218)/ABS(H218-I218))</f>
        <v/>
      </c>
      <c r="U218" s="16">
        <f>IF(Q218="","",IF(Q218&gt;0,"Win",IF(Q218&lt;0,"Loss","BE")))</f>
        <v/>
      </c>
      <c r="V218" s="16">
        <f>IF(OR(L218="",B218=""),"",L218-B218)</f>
        <v/>
      </c>
      <c r="W218" s="12">
        <f>IF(Q218="","",IF(W217="",Settings!$B$3+Q218,W217+Q218))</f>
        <v/>
      </c>
      <c r="X218" s="11" t="n"/>
      <c r="Y218" s="11" t="n"/>
      <c r="Z218" s="11" t="n"/>
      <c r="AA218" s="11" t="n"/>
      <c r="AB218" s="11" t="n"/>
      <c r="AC218" s="11" t="n"/>
      <c r="AD218" s="11" t="n"/>
      <c r="AE218" s="16">
        <f>IF(OR(AC218="",B218=""),"",AC218-B218)</f>
        <v/>
      </c>
      <c r="AF218" s="11" t="n"/>
    </row>
    <row r="219">
      <c r="A219" s="10" t="n">
        <v>218</v>
      </c>
      <c r="B219" s="11" t="n"/>
      <c r="C219" s="11" t="n"/>
      <c r="D219" s="11" t="n"/>
      <c r="E219" s="11" t="n"/>
      <c r="F219" s="11" t="n"/>
      <c r="G219" s="11" t="n"/>
      <c r="H219" s="11" t="n"/>
      <c r="I219" s="11" t="n"/>
      <c r="J219" s="11" t="n"/>
      <c r="K219" s="11" t="n"/>
      <c r="L219" s="11" t="n"/>
      <c r="M219" s="11" t="n"/>
      <c r="N219" s="11" t="n"/>
      <c r="O219" s="11" t="n"/>
      <c r="P219" s="12">
        <f>IF(OR(N219="",H219=""),"",IF(F219="Short",(H219-N219),(N219-H219))*K219*IF(E219="Option",100,1))</f>
        <v/>
      </c>
      <c r="Q219" s="12">
        <f>IF(P219="","",P219-O219)</f>
        <v/>
      </c>
      <c r="R219" s="13">
        <f>IF(Q219="","",IF(H219*K219=0,"",Q219/(H219*K219*IF(E219="Option",100,1))*100))</f>
        <v/>
      </c>
      <c r="S219" s="14">
        <f>IF(OR(Q219="",I219="",I219=H219),"",Q219/(ABS(H219-I219)*K219*IF(E219="Option",100,1)))</f>
        <v/>
      </c>
      <c r="T219" s="15">
        <f>IF(OR(J219="",I219="",I219=H219),"",ABS(J219-H219)/ABS(H219-I219))</f>
        <v/>
      </c>
      <c r="U219" s="16">
        <f>IF(Q219="","",IF(Q219&gt;0,"Win",IF(Q219&lt;0,"Loss","BE")))</f>
        <v/>
      </c>
      <c r="V219" s="16">
        <f>IF(OR(L219="",B219=""),"",L219-B219)</f>
        <v/>
      </c>
      <c r="W219" s="12">
        <f>IF(Q219="","",IF(W218="",Settings!$B$3+Q219,W218+Q219))</f>
        <v/>
      </c>
      <c r="X219" s="11" t="n"/>
      <c r="Y219" s="11" t="n"/>
      <c r="Z219" s="11" t="n"/>
      <c r="AA219" s="11" t="n"/>
      <c r="AB219" s="11" t="n"/>
      <c r="AC219" s="11" t="n"/>
      <c r="AD219" s="11" t="n"/>
      <c r="AE219" s="16">
        <f>IF(OR(AC219="",B219=""),"",AC219-B219)</f>
        <v/>
      </c>
      <c r="AF219" s="11" t="n"/>
    </row>
    <row r="220">
      <c r="A220" s="10" t="n">
        <v>219</v>
      </c>
      <c r="B220" s="11" t="n"/>
      <c r="C220" s="11" t="n"/>
      <c r="D220" s="11" t="n"/>
      <c r="E220" s="11" t="n"/>
      <c r="F220" s="11" t="n"/>
      <c r="G220" s="11" t="n"/>
      <c r="H220" s="11" t="n"/>
      <c r="I220" s="11" t="n"/>
      <c r="J220" s="11" t="n"/>
      <c r="K220" s="11" t="n"/>
      <c r="L220" s="11" t="n"/>
      <c r="M220" s="11" t="n"/>
      <c r="N220" s="11" t="n"/>
      <c r="O220" s="11" t="n"/>
      <c r="P220" s="12">
        <f>IF(OR(N220="",H220=""),"",IF(F220="Short",(H220-N220),(N220-H220))*K220*IF(E220="Option",100,1))</f>
        <v/>
      </c>
      <c r="Q220" s="12">
        <f>IF(P220="","",P220-O220)</f>
        <v/>
      </c>
      <c r="R220" s="13">
        <f>IF(Q220="","",IF(H220*K220=0,"",Q220/(H220*K220*IF(E220="Option",100,1))*100))</f>
        <v/>
      </c>
      <c r="S220" s="14">
        <f>IF(OR(Q220="",I220="",I220=H220),"",Q220/(ABS(H220-I220)*K220*IF(E220="Option",100,1)))</f>
        <v/>
      </c>
      <c r="T220" s="15">
        <f>IF(OR(J220="",I220="",I220=H220),"",ABS(J220-H220)/ABS(H220-I220))</f>
        <v/>
      </c>
      <c r="U220" s="16">
        <f>IF(Q220="","",IF(Q220&gt;0,"Win",IF(Q220&lt;0,"Loss","BE")))</f>
        <v/>
      </c>
      <c r="V220" s="16">
        <f>IF(OR(L220="",B220=""),"",L220-B220)</f>
        <v/>
      </c>
      <c r="W220" s="12">
        <f>IF(Q220="","",IF(W219="",Settings!$B$3+Q220,W219+Q220))</f>
        <v/>
      </c>
      <c r="X220" s="11" t="n"/>
      <c r="Y220" s="11" t="n"/>
      <c r="Z220" s="11" t="n"/>
      <c r="AA220" s="11" t="n"/>
      <c r="AB220" s="11" t="n"/>
      <c r="AC220" s="11" t="n"/>
      <c r="AD220" s="11" t="n"/>
      <c r="AE220" s="16">
        <f>IF(OR(AC220="",B220=""),"",AC220-B220)</f>
        <v/>
      </c>
      <c r="AF220" s="11" t="n"/>
    </row>
    <row r="221">
      <c r="A221" s="10" t="n">
        <v>220</v>
      </c>
      <c r="B221" s="11" t="n"/>
      <c r="C221" s="11" t="n"/>
      <c r="D221" s="11" t="n"/>
      <c r="E221" s="11" t="n"/>
      <c r="F221" s="11" t="n"/>
      <c r="G221" s="11" t="n"/>
      <c r="H221" s="11" t="n"/>
      <c r="I221" s="11" t="n"/>
      <c r="J221" s="11" t="n"/>
      <c r="K221" s="11" t="n"/>
      <c r="L221" s="11" t="n"/>
      <c r="M221" s="11" t="n"/>
      <c r="N221" s="11" t="n"/>
      <c r="O221" s="11" t="n"/>
      <c r="P221" s="12">
        <f>IF(OR(N221="",H221=""),"",IF(F221="Short",(H221-N221),(N221-H221))*K221*IF(E221="Option",100,1))</f>
        <v/>
      </c>
      <c r="Q221" s="12">
        <f>IF(P221="","",P221-O221)</f>
        <v/>
      </c>
      <c r="R221" s="13">
        <f>IF(Q221="","",IF(H221*K221=0,"",Q221/(H221*K221*IF(E221="Option",100,1))*100))</f>
        <v/>
      </c>
      <c r="S221" s="14">
        <f>IF(OR(Q221="",I221="",I221=H221),"",Q221/(ABS(H221-I221)*K221*IF(E221="Option",100,1)))</f>
        <v/>
      </c>
      <c r="T221" s="15">
        <f>IF(OR(J221="",I221="",I221=H221),"",ABS(J221-H221)/ABS(H221-I221))</f>
        <v/>
      </c>
      <c r="U221" s="16">
        <f>IF(Q221="","",IF(Q221&gt;0,"Win",IF(Q221&lt;0,"Loss","BE")))</f>
        <v/>
      </c>
      <c r="V221" s="16">
        <f>IF(OR(L221="",B221=""),"",L221-B221)</f>
        <v/>
      </c>
      <c r="W221" s="12">
        <f>IF(Q221="","",IF(W220="",Settings!$B$3+Q221,W220+Q221))</f>
        <v/>
      </c>
      <c r="X221" s="11" t="n"/>
      <c r="Y221" s="11" t="n"/>
      <c r="Z221" s="11" t="n"/>
      <c r="AA221" s="11" t="n"/>
      <c r="AB221" s="11" t="n"/>
      <c r="AC221" s="11" t="n"/>
      <c r="AD221" s="11" t="n"/>
      <c r="AE221" s="16">
        <f>IF(OR(AC221="",B221=""),"",AC221-B221)</f>
        <v/>
      </c>
      <c r="AF221" s="11" t="n"/>
    </row>
    <row r="222">
      <c r="A222" s="10" t="n">
        <v>221</v>
      </c>
      <c r="B222" s="11" t="n"/>
      <c r="C222" s="11" t="n"/>
      <c r="D222" s="11" t="n"/>
      <c r="E222" s="11" t="n"/>
      <c r="F222" s="11" t="n"/>
      <c r="G222" s="11" t="n"/>
      <c r="H222" s="11" t="n"/>
      <c r="I222" s="11" t="n"/>
      <c r="J222" s="11" t="n"/>
      <c r="K222" s="11" t="n"/>
      <c r="L222" s="11" t="n"/>
      <c r="M222" s="11" t="n"/>
      <c r="N222" s="11" t="n"/>
      <c r="O222" s="11" t="n"/>
      <c r="P222" s="12">
        <f>IF(OR(N222="",H222=""),"",IF(F222="Short",(H222-N222),(N222-H222))*K222*IF(E222="Option",100,1))</f>
        <v/>
      </c>
      <c r="Q222" s="12">
        <f>IF(P222="","",P222-O222)</f>
        <v/>
      </c>
      <c r="R222" s="13">
        <f>IF(Q222="","",IF(H222*K222=0,"",Q222/(H222*K222*IF(E222="Option",100,1))*100))</f>
        <v/>
      </c>
      <c r="S222" s="14">
        <f>IF(OR(Q222="",I222="",I222=H222),"",Q222/(ABS(H222-I222)*K222*IF(E222="Option",100,1)))</f>
        <v/>
      </c>
      <c r="T222" s="15">
        <f>IF(OR(J222="",I222="",I222=H222),"",ABS(J222-H222)/ABS(H222-I222))</f>
        <v/>
      </c>
      <c r="U222" s="16">
        <f>IF(Q222="","",IF(Q222&gt;0,"Win",IF(Q222&lt;0,"Loss","BE")))</f>
        <v/>
      </c>
      <c r="V222" s="16">
        <f>IF(OR(L222="",B222=""),"",L222-B222)</f>
        <v/>
      </c>
      <c r="W222" s="12">
        <f>IF(Q222="","",IF(W221="",Settings!$B$3+Q222,W221+Q222))</f>
        <v/>
      </c>
      <c r="X222" s="11" t="n"/>
      <c r="Y222" s="11" t="n"/>
      <c r="Z222" s="11" t="n"/>
      <c r="AA222" s="11" t="n"/>
      <c r="AB222" s="11" t="n"/>
      <c r="AC222" s="11" t="n"/>
      <c r="AD222" s="11" t="n"/>
      <c r="AE222" s="16">
        <f>IF(OR(AC222="",B222=""),"",AC222-B222)</f>
        <v/>
      </c>
      <c r="AF222" s="11" t="n"/>
    </row>
    <row r="223">
      <c r="A223" s="10" t="n">
        <v>222</v>
      </c>
      <c r="B223" s="11" t="n"/>
      <c r="C223" s="11" t="n"/>
      <c r="D223" s="11" t="n"/>
      <c r="E223" s="11" t="n"/>
      <c r="F223" s="11" t="n"/>
      <c r="G223" s="11" t="n"/>
      <c r="H223" s="11" t="n"/>
      <c r="I223" s="11" t="n"/>
      <c r="J223" s="11" t="n"/>
      <c r="K223" s="11" t="n"/>
      <c r="L223" s="11" t="n"/>
      <c r="M223" s="11" t="n"/>
      <c r="N223" s="11" t="n"/>
      <c r="O223" s="11" t="n"/>
      <c r="P223" s="12">
        <f>IF(OR(N223="",H223=""),"",IF(F223="Short",(H223-N223),(N223-H223))*K223*IF(E223="Option",100,1))</f>
        <v/>
      </c>
      <c r="Q223" s="12">
        <f>IF(P223="","",P223-O223)</f>
        <v/>
      </c>
      <c r="R223" s="13">
        <f>IF(Q223="","",IF(H223*K223=0,"",Q223/(H223*K223*IF(E223="Option",100,1))*100))</f>
        <v/>
      </c>
      <c r="S223" s="14">
        <f>IF(OR(Q223="",I223="",I223=H223),"",Q223/(ABS(H223-I223)*K223*IF(E223="Option",100,1)))</f>
        <v/>
      </c>
      <c r="T223" s="15">
        <f>IF(OR(J223="",I223="",I223=H223),"",ABS(J223-H223)/ABS(H223-I223))</f>
        <v/>
      </c>
      <c r="U223" s="16">
        <f>IF(Q223="","",IF(Q223&gt;0,"Win",IF(Q223&lt;0,"Loss","BE")))</f>
        <v/>
      </c>
      <c r="V223" s="16">
        <f>IF(OR(L223="",B223=""),"",L223-B223)</f>
        <v/>
      </c>
      <c r="W223" s="12">
        <f>IF(Q223="","",IF(W222="",Settings!$B$3+Q223,W222+Q223))</f>
        <v/>
      </c>
      <c r="X223" s="11" t="n"/>
      <c r="Y223" s="11" t="n"/>
      <c r="Z223" s="11" t="n"/>
      <c r="AA223" s="11" t="n"/>
      <c r="AB223" s="11" t="n"/>
      <c r="AC223" s="11" t="n"/>
      <c r="AD223" s="11" t="n"/>
      <c r="AE223" s="16">
        <f>IF(OR(AC223="",B223=""),"",AC223-B223)</f>
        <v/>
      </c>
      <c r="AF223" s="11" t="n"/>
    </row>
    <row r="224">
      <c r="A224" s="10" t="n">
        <v>223</v>
      </c>
      <c r="B224" s="11" t="n"/>
      <c r="C224" s="11" t="n"/>
      <c r="D224" s="11" t="n"/>
      <c r="E224" s="11" t="n"/>
      <c r="F224" s="11" t="n"/>
      <c r="G224" s="11" t="n"/>
      <c r="H224" s="11" t="n"/>
      <c r="I224" s="11" t="n"/>
      <c r="J224" s="11" t="n"/>
      <c r="K224" s="11" t="n"/>
      <c r="L224" s="11" t="n"/>
      <c r="M224" s="11" t="n"/>
      <c r="N224" s="11" t="n"/>
      <c r="O224" s="11" t="n"/>
      <c r="P224" s="12">
        <f>IF(OR(N224="",H224=""),"",IF(F224="Short",(H224-N224),(N224-H224))*K224*IF(E224="Option",100,1))</f>
        <v/>
      </c>
      <c r="Q224" s="12">
        <f>IF(P224="","",P224-O224)</f>
        <v/>
      </c>
      <c r="R224" s="13">
        <f>IF(Q224="","",IF(H224*K224=0,"",Q224/(H224*K224*IF(E224="Option",100,1))*100))</f>
        <v/>
      </c>
      <c r="S224" s="14">
        <f>IF(OR(Q224="",I224="",I224=H224),"",Q224/(ABS(H224-I224)*K224*IF(E224="Option",100,1)))</f>
        <v/>
      </c>
      <c r="T224" s="15">
        <f>IF(OR(J224="",I224="",I224=H224),"",ABS(J224-H224)/ABS(H224-I224))</f>
        <v/>
      </c>
      <c r="U224" s="16">
        <f>IF(Q224="","",IF(Q224&gt;0,"Win",IF(Q224&lt;0,"Loss","BE")))</f>
        <v/>
      </c>
      <c r="V224" s="16">
        <f>IF(OR(L224="",B224=""),"",L224-B224)</f>
        <v/>
      </c>
      <c r="W224" s="12">
        <f>IF(Q224="","",IF(W223="",Settings!$B$3+Q224,W223+Q224))</f>
        <v/>
      </c>
      <c r="X224" s="11" t="n"/>
      <c r="Y224" s="11" t="n"/>
      <c r="Z224" s="11" t="n"/>
      <c r="AA224" s="11" t="n"/>
      <c r="AB224" s="11" t="n"/>
      <c r="AC224" s="11" t="n"/>
      <c r="AD224" s="11" t="n"/>
      <c r="AE224" s="16">
        <f>IF(OR(AC224="",B224=""),"",AC224-B224)</f>
        <v/>
      </c>
      <c r="AF224" s="11" t="n"/>
    </row>
    <row r="225">
      <c r="A225" s="10" t="n">
        <v>224</v>
      </c>
      <c r="B225" s="11" t="n"/>
      <c r="C225" s="11" t="n"/>
      <c r="D225" s="11" t="n"/>
      <c r="E225" s="11" t="n"/>
      <c r="F225" s="11" t="n"/>
      <c r="G225" s="11" t="n"/>
      <c r="H225" s="11" t="n"/>
      <c r="I225" s="11" t="n"/>
      <c r="J225" s="11" t="n"/>
      <c r="K225" s="11" t="n"/>
      <c r="L225" s="11" t="n"/>
      <c r="M225" s="11" t="n"/>
      <c r="N225" s="11" t="n"/>
      <c r="O225" s="11" t="n"/>
      <c r="P225" s="12">
        <f>IF(OR(N225="",H225=""),"",IF(F225="Short",(H225-N225),(N225-H225))*K225*IF(E225="Option",100,1))</f>
        <v/>
      </c>
      <c r="Q225" s="12">
        <f>IF(P225="","",P225-O225)</f>
        <v/>
      </c>
      <c r="R225" s="13">
        <f>IF(Q225="","",IF(H225*K225=0,"",Q225/(H225*K225*IF(E225="Option",100,1))*100))</f>
        <v/>
      </c>
      <c r="S225" s="14">
        <f>IF(OR(Q225="",I225="",I225=H225),"",Q225/(ABS(H225-I225)*K225*IF(E225="Option",100,1)))</f>
        <v/>
      </c>
      <c r="T225" s="15">
        <f>IF(OR(J225="",I225="",I225=H225),"",ABS(J225-H225)/ABS(H225-I225))</f>
        <v/>
      </c>
      <c r="U225" s="16">
        <f>IF(Q225="","",IF(Q225&gt;0,"Win",IF(Q225&lt;0,"Loss","BE")))</f>
        <v/>
      </c>
      <c r="V225" s="16">
        <f>IF(OR(L225="",B225=""),"",L225-B225)</f>
        <v/>
      </c>
      <c r="W225" s="12">
        <f>IF(Q225="","",IF(W224="",Settings!$B$3+Q225,W224+Q225))</f>
        <v/>
      </c>
      <c r="X225" s="11" t="n"/>
      <c r="Y225" s="11" t="n"/>
      <c r="Z225" s="11" t="n"/>
      <c r="AA225" s="11" t="n"/>
      <c r="AB225" s="11" t="n"/>
      <c r="AC225" s="11" t="n"/>
      <c r="AD225" s="11" t="n"/>
      <c r="AE225" s="16">
        <f>IF(OR(AC225="",B225=""),"",AC225-B225)</f>
        <v/>
      </c>
      <c r="AF225" s="11" t="n"/>
    </row>
    <row r="226">
      <c r="A226" s="10" t="n">
        <v>225</v>
      </c>
      <c r="B226" s="11" t="n"/>
      <c r="C226" s="11" t="n"/>
      <c r="D226" s="11" t="n"/>
      <c r="E226" s="11" t="n"/>
      <c r="F226" s="11" t="n"/>
      <c r="G226" s="11" t="n"/>
      <c r="H226" s="11" t="n"/>
      <c r="I226" s="11" t="n"/>
      <c r="J226" s="11" t="n"/>
      <c r="K226" s="11" t="n"/>
      <c r="L226" s="11" t="n"/>
      <c r="M226" s="11" t="n"/>
      <c r="N226" s="11" t="n"/>
      <c r="O226" s="11" t="n"/>
      <c r="P226" s="12">
        <f>IF(OR(N226="",H226=""),"",IF(F226="Short",(H226-N226),(N226-H226))*K226*IF(E226="Option",100,1))</f>
        <v/>
      </c>
      <c r="Q226" s="12">
        <f>IF(P226="","",P226-O226)</f>
        <v/>
      </c>
      <c r="R226" s="13">
        <f>IF(Q226="","",IF(H226*K226=0,"",Q226/(H226*K226*IF(E226="Option",100,1))*100))</f>
        <v/>
      </c>
      <c r="S226" s="14">
        <f>IF(OR(Q226="",I226="",I226=H226),"",Q226/(ABS(H226-I226)*K226*IF(E226="Option",100,1)))</f>
        <v/>
      </c>
      <c r="T226" s="15">
        <f>IF(OR(J226="",I226="",I226=H226),"",ABS(J226-H226)/ABS(H226-I226))</f>
        <v/>
      </c>
      <c r="U226" s="16">
        <f>IF(Q226="","",IF(Q226&gt;0,"Win",IF(Q226&lt;0,"Loss","BE")))</f>
        <v/>
      </c>
      <c r="V226" s="16">
        <f>IF(OR(L226="",B226=""),"",L226-B226)</f>
        <v/>
      </c>
      <c r="W226" s="12">
        <f>IF(Q226="","",IF(W225="",Settings!$B$3+Q226,W225+Q226))</f>
        <v/>
      </c>
      <c r="X226" s="11" t="n"/>
      <c r="Y226" s="11" t="n"/>
      <c r="Z226" s="11" t="n"/>
      <c r="AA226" s="11" t="n"/>
      <c r="AB226" s="11" t="n"/>
      <c r="AC226" s="11" t="n"/>
      <c r="AD226" s="11" t="n"/>
      <c r="AE226" s="16">
        <f>IF(OR(AC226="",B226=""),"",AC226-B226)</f>
        <v/>
      </c>
      <c r="AF226" s="11" t="n"/>
    </row>
    <row r="227">
      <c r="A227" s="10" t="n">
        <v>226</v>
      </c>
      <c r="B227" s="11" t="n"/>
      <c r="C227" s="11" t="n"/>
      <c r="D227" s="11" t="n"/>
      <c r="E227" s="11" t="n"/>
      <c r="F227" s="11" t="n"/>
      <c r="G227" s="11" t="n"/>
      <c r="H227" s="11" t="n"/>
      <c r="I227" s="11" t="n"/>
      <c r="J227" s="11" t="n"/>
      <c r="K227" s="11" t="n"/>
      <c r="L227" s="11" t="n"/>
      <c r="M227" s="11" t="n"/>
      <c r="N227" s="11" t="n"/>
      <c r="O227" s="11" t="n"/>
      <c r="P227" s="12">
        <f>IF(OR(N227="",H227=""),"",IF(F227="Short",(H227-N227),(N227-H227))*K227*IF(E227="Option",100,1))</f>
        <v/>
      </c>
      <c r="Q227" s="12">
        <f>IF(P227="","",P227-O227)</f>
        <v/>
      </c>
      <c r="R227" s="13">
        <f>IF(Q227="","",IF(H227*K227=0,"",Q227/(H227*K227*IF(E227="Option",100,1))*100))</f>
        <v/>
      </c>
      <c r="S227" s="14">
        <f>IF(OR(Q227="",I227="",I227=H227),"",Q227/(ABS(H227-I227)*K227*IF(E227="Option",100,1)))</f>
        <v/>
      </c>
      <c r="T227" s="15">
        <f>IF(OR(J227="",I227="",I227=H227),"",ABS(J227-H227)/ABS(H227-I227))</f>
        <v/>
      </c>
      <c r="U227" s="16">
        <f>IF(Q227="","",IF(Q227&gt;0,"Win",IF(Q227&lt;0,"Loss","BE")))</f>
        <v/>
      </c>
      <c r="V227" s="16">
        <f>IF(OR(L227="",B227=""),"",L227-B227)</f>
        <v/>
      </c>
      <c r="W227" s="12">
        <f>IF(Q227="","",IF(W226="",Settings!$B$3+Q227,W226+Q227))</f>
        <v/>
      </c>
      <c r="X227" s="11" t="n"/>
      <c r="Y227" s="11" t="n"/>
      <c r="Z227" s="11" t="n"/>
      <c r="AA227" s="11" t="n"/>
      <c r="AB227" s="11" t="n"/>
      <c r="AC227" s="11" t="n"/>
      <c r="AD227" s="11" t="n"/>
      <c r="AE227" s="16">
        <f>IF(OR(AC227="",B227=""),"",AC227-B227)</f>
        <v/>
      </c>
      <c r="AF227" s="11" t="n"/>
    </row>
    <row r="228">
      <c r="A228" s="10" t="n">
        <v>227</v>
      </c>
      <c r="B228" s="11" t="n"/>
      <c r="C228" s="11" t="n"/>
      <c r="D228" s="11" t="n"/>
      <c r="E228" s="11" t="n"/>
      <c r="F228" s="11" t="n"/>
      <c r="G228" s="11" t="n"/>
      <c r="H228" s="11" t="n"/>
      <c r="I228" s="11" t="n"/>
      <c r="J228" s="11" t="n"/>
      <c r="K228" s="11" t="n"/>
      <c r="L228" s="11" t="n"/>
      <c r="M228" s="11" t="n"/>
      <c r="N228" s="11" t="n"/>
      <c r="O228" s="11" t="n"/>
      <c r="P228" s="12">
        <f>IF(OR(N228="",H228=""),"",IF(F228="Short",(H228-N228),(N228-H228))*K228*IF(E228="Option",100,1))</f>
        <v/>
      </c>
      <c r="Q228" s="12">
        <f>IF(P228="","",P228-O228)</f>
        <v/>
      </c>
      <c r="R228" s="13">
        <f>IF(Q228="","",IF(H228*K228=0,"",Q228/(H228*K228*IF(E228="Option",100,1))*100))</f>
        <v/>
      </c>
      <c r="S228" s="14">
        <f>IF(OR(Q228="",I228="",I228=H228),"",Q228/(ABS(H228-I228)*K228*IF(E228="Option",100,1)))</f>
        <v/>
      </c>
      <c r="T228" s="15">
        <f>IF(OR(J228="",I228="",I228=H228),"",ABS(J228-H228)/ABS(H228-I228))</f>
        <v/>
      </c>
      <c r="U228" s="16">
        <f>IF(Q228="","",IF(Q228&gt;0,"Win",IF(Q228&lt;0,"Loss","BE")))</f>
        <v/>
      </c>
      <c r="V228" s="16">
        <f>IF(OR(L228="",B228=""),"",L228-B228)</f>
        <v/>
      </c>
      <c r="W228" s="12">
        <f>IF(Q228="","",IF(W227="",Settings!$B$3+Q228,W227+Q228))</f>
        <v/>
      </c>
      <c r="X228" s="11" t="n"/>
      <c r="Y228" s="11" t="n"/>
      <c r="Z228" s="11" t="n"/>
      <c r="AA228" s="11" t="n"/>
      <c r="AB228" s="11" t="n"/>
      <c r="AC228" s="11" t="n"/>
      <c r="AD228" s="11" t="n"/>
      <c r="AE228" s="16">
        <f>IF(OR(AC228="",B228=""),"",AC228-B228)</f>
        <v/>
      </c>
      <c r="AF228" s="11" t="n"/>
    </row>
    <row r="229">
      <c r="A229" s="10" t="n">
        <v>228</v>
      </c>
      <c r="B229" s="11" t="n"/>
      <c r="C229" s="11" t="n"/>
      <c r="D229" s="11" t="n"/>
      <c r="E229" s="11" t="n"/>
      <c r="F229" s="11" t="n"/>
      <c r="G229" s="11" t="n"/>
      <c r="H229" s="11" t="n"/>
      <c r="I229" s="11" t="n"/>
      <c r="J229" s="11" t="n"/>
      <c r="K229" s="11" t="n"/>
      <c r="L229" s="11" t="n"/>
      <c r="M229" s="11" t="n"/>
      <c r="N229" s="11" t="n"/>
      <c r="O229" s="11" t="n"/>
      <c r="P229" s="12">
        <f>IF(OR(N229="",H229=""),"",IF(F229="Short",(H229-N229),(N229-H229))*K229*IF(E229="Option",100,1))</f>
        <v/>
      </c>
      <c r="Q229" s="12">
        <f>IF(P229="","",P229-O229)</f>
        <v/>
      </c>
      <c r="R229" s="13">
        <f>IF(Q229="","",IF(H229*K229=0,"",Q229/(H229*K229*IF(E229="Option",100,1))*100))</f>
        <v/>
      </c>
      <c r="S229" s="14">
        <f>IF(OR(Q229="",I229="",I229=H229),"",Q229/(ABS(H229-I229)*K229*IF(E229="Option",100,1)))</f>
        <v/>
      </c>
      <c r="T229" s="15">
        <f>IF(OR(J229="",I229="",I229=H229),"",ABS(J229-H229)/ABS(H229-I229))</f>
        <v/>
      </c>
      <c r="U229" s="16">
        <f>IF(Q229="","",IF(Q229&gt;0,"Win",IF(Q229&lt;0,"Loss","BE")))</f>
        <v/>
      </c>
      <c r="V229" s="16">
        <f>IF(OR(L229="",B229=""),"",L229-B229)</f>
        <v/>
      </c>
      <c r="W229" s="12">
        <f>IF(Q229="","",IF(W228="",Settings!$B$3+Q229,W228+Q229))</f>
        <v/>
      </c>
      <c r="X229" s="11" t="n"/>
      <c r="Y229" s="11" t="n"/>
      <c r="Z229" s="11" t="n"/>
      <c r="AA229" s="11" t="n"/>
      <c r="AB229" s="11" t="n"/>
      <c r="AC229" s="11" t="n"/>
      <c r="AD229" s="11" t="n"/>
      <c r="AE229" s="16">
        <f>IF(OR(AC229="",B229=""),"",AC229-B229)</f>
        <v/>
      </c>
      <c r="AF229" s="11" t="n"/>
    </row>
    <row r="230">
      <c r="A230" s="10" t="n">
        <v>229</v>
      </c>
      <c r="B230" s="11" t="n"/>
      <c r="C230" s="11" t="n"/>
      <c r="D230" s="11" t="n"/>
      <c r="E230" s="11" t="n"/>
      <c r="F230" s="11" t="n"/>
      <c r="G230" s="11" t="n"/>
      <c r="H230" s="11" t="n"/>
      <c r="I230" s="11" t="n"/>
      <c r="J230" s="11" t="n"/>
      <c r="K230" s="11" t="n"/>
      <c r="L230" s="11" t="n"/>
      <c r="M230" s="11" t="n"/>
      <c r="N230" s="11" t="n"/>
      <c r="O230" s="11" t="n"/>
      <c r="P230" s="12">
        <f>IF(OR(N230="",H230=""),"",IF(F230="Short",(H230-N230),(N230-H230))*K230*IF(E230="Option",100,1))</f>
        <v/>
      </c>
      <c r="Q230" s="12">
        <f>IF(P230="","",P230-O230)</f>
        <v/>
      </c>
      <c r="R230" s="13">
        <f>IF(Q230="","",IF(H230*K230=0,"",Q230/(H230*K230*IF(E230="Option",100,1))*100))</f>
        <v/>
      </c>
      <c r="S230" s="14">
        <f>IF(OR(Q230="",I230="",I230=H230),"",Q230/(ABS(H230-I230)*K230*IF(E230="Option",100,1)))</f>
        <v/>
      </c>
      <c r="T230" s="15">
        <f>IF(OR(J230="",I230="",I230=H230),"",ABS(J230-H230)/ABS(H230-I230))</f>
        <v/>
      </c>
      <c r="U230" s="16">
        <f>IF(Q230="","",IF(Q230&gt;0,"Win",IF(Q230&lt;0,"Loss","BE")))</f>
        <v/>
      </c>
      <c r="V230" s="16">
        <f>IF(OR(L230="",B230=""),"",L230-B230)</f>
        <v/>
      </c>
      <c r="W230" s="12">
        <f>IF(Q230="","",IF(W229="",Settings!$B$3+Q230,W229+Q230))</f>
        <v/>
      </c>
      <c r="X230" s="11" t="n"/>
      <c r="Y230" s="11" t="n"/>
      <c r="Z230" s="11" t="n"/>
      <c r="AA230" s="11" t="n"/>
      <c r="AB230" s="11" t="n"/>
      <c r="AC230" s="11" t="n"/>
      <c r="AD230" s="11" t="n"/>
      <c r="AE230" s="16">
        <f>IF(OR(AC230="",B230=""),"",AC230-B230)</f>
        <v/>
      </c>
      <c r="AF230" s="11" t="n"/>
    </row>
    <row r="231">
      <c r="A231" s="10" t="n">
        <v>230</v>
      </c>
      <c r="B231" s="11" t="n"/>
      <c r="C231" s="11" t="n"/>
      <c r="D231" s="11" t="n"/>
      <c r="E231" s="11" t="n"/>
      <c r="F231" s="11" t="n"/>
      <c r="G231" s="11" t="n"/>
      <c r="H231" s="11" t="n"/>
      <c r="I231" s="11" t="n"/>
      <c r="J231" s="11" t="n"/>
      <c r="K231" s="11" t="n"/>
      <c r="L231" s="11" t="n"/>
      <c r="M231" s="11" t="n"/>
      <c r="N231" s="11" t="n"/>
      <c r="O231" s="11" t="n"/>
      <c r="P231" s="12">
        <f>IF(OR(N231="",H231=""),"",IF(F231="Short",(H231-N231),(N231-H231))*K231*IF(E231="Option",100,1))</f>
        <v/>
      </c>
      <c r="Q231" s="12">
        <f>IF(P231="","",P231-O231)</f>
        <v/>
      </c>
      <c r="R231" s="13">
        <f>IF(Q231="","",IF(H231*K231=0,"",Q231/(H231*K231*IF(E231="Option",100,1))*100))</f>
        <v/>
      </c>
      <c r="S231" s="14">
        <f>IF(OR(Q231="",I231="",I231=H231),"",Q231/(ABS(H231-I231)*K231*IF(E231="Option",100,1)))</f>
        <v/>
      </c>
      <c r="T231" s="15">
        <f>IF(OR(J231="",I231="",I231=H231),"",ABS(J231-H231)/ABS(H231-I231))</f>
        <v/>
      </c>
      <c r="U231" s="16">
        <f>IF(Q231="","",IF(Q231&gt;0,"Win",IF(Q231&lt;0,"Loss","BE")))</f>
        <v/>
      </c>
      <c r="V231" s="16">
        <f>IF(OR(L231="",B231=""),"",L231-B231)</f>
        <v/>
      </c>
      <c r="W231" s="12">
        <f>IF(Q231="","",IF(W230="",Settings!$B$3+Q231,W230+Q231))</f>
        <v/>
      </c>
      <c r="X231" s="11" t="n"/>
      <c r="Y231" s="11" t="n"/>
      <c r="Z231" s="11" t="n"/>
      <c r="AA231" s="11" t="n"/>
      <c r="AB231" s="11" t="n"/>
      <c r="AC231" s="11" t="n"/>
      <c r="AD231" s="11" t="n"/>
      <c r="AE231" s="16">
        <f>IF(OR(AC231="",B231=""),"",AC231-B231)</f>
        <v/>
      </c>
      <c r="AF231" s="11" t="n"/>
    </row>
    <row r="232">
      <c r="A232" s="10" t="n">
        <v>231</v>
      </c>
      <c r="B232" s="11" t="n"/>
      <c r="C232" s="11" t="n"/>
      <c r="D232" s="11" t="n"/>
      <c r="E232" s="11" t="n"/>
      <c r="F232" s="11" t="n"/>
      <c r="G232" s="11" t="n"/>
      <c r="H232" s="11" t="n"/>
      <c r="I232" s="11" t="n"/>
      <c r="J232" s="11" t="n"/>
      <c r="K232" s="11" t="n"/>
      <c r="L232" s="11" t="n"/>
      <c r="M232" s="11" t="n"/>
      <c r="N232" s="11" t="n"/>
      <c r="O232" s="11" t="n"/>
      <c r="P232" s="12">
        <f>IF(OR(N232="",H232=""),"",IF(F232="Short",(H232-N232),(N232-H232))*K232*IF(E232="Option",100,1))</f>
        <v/>
      </c>
      <c r="Q232" s="12">
        <f>IF(P232="","",P232-O232)</f>
        <v/>
      </c>
      <c r="R232" s="13">
        <f>IF(Q232="","",IF(H232*K232=0,"",Q232/(H232*K232*IF(E232="Option",100,1))*100))</f>
        <v/>
      </c>
      <c r="S232" s="14">
        <f>IF(OR(Q232="",I232="",I232=H232),"",Q232/(ABS(H232-I232)*K232*IF(E232="Option",100,1)))</f>
        <v/>
      </c>
      <c r="T232" s="15">
        <f>IF(OR(J232="",I232="",I232=H232),"",ABS(J232-H232)/ABS(H232-I232))</f>
        <v/>
      </c>
      <c r="U232" s="16">
        <f>IF(Q232="","",IF(Q232&gt;0,"Win",IF(Q232&lt;0,"Loss","BE")))</f>
        <v/>
      </c>
      <c r="V232" s="16">
        <f>IF(OR(L232="",B232=""),"",L232-B232)</f>
        <v/>
      </c>
      <c r="W232" s="12">
        <f>IF(Q232="","",IF(W231="",Settings!$B$3+Q232,W231+Q232))</f>
        <v/>
      </c>
      <c r="X232" s="11" t="n"/>
      <c r="Y232" s="11" t="n"/>
      <c r="Z232" s="11" t="n"/>
      <c r="AA232" s="11" t="n"/>
      <c r="AB232" s="11" t="n"/>
      <c r="AC232" s="11" t="n"/>
      <c r="AD232" s="11" t="n"/>
      <c r="AE232" s="16">
        <f>IF(OR(AC232="",B232=""),"",AC232-B232)</f>
        <v/>
      </c>
      <c r="AF232" s="11" t="n"/>
    </row>
    <row r="233">
      <c r="A233" s="10" t="n">
        <v>232</v>
      </c>
      <c r="B233" s="11" t="n"/>
      <c r="C233" s="11" t="n"/>
      <c r="D233" s="11" t="n"/>
      <c r="E233" s="11" t="n"/>
      <c r="F233" s="11" t="n"/>
      <c r="G233" s="11" t="n"/>
      <c r="H233" s="11" t="n"/>
      <c r="I233" s="11" t="n"/>
      <c r="J233" s="11" t="n"/>
      <c r="K233" s="11" t="n"/>
      <c r="L233" s="11" t="n"/>
      <c r="M233" s="11" t="n"/>
      <c r="N233" s="11" t="n"/>
      <c r="O233" s="11" t="n"/>
      <c r="P233" s="12">
        <f>IF(OR(N233="",H233=""),"",IF(F233="Short",(H233-N233),(N233-H233))*K233*IF(E233="Option",100,1))</f>
        <v/>
      </c>
      <c r="Q233" s="12">
        <f>IF(P233="","",P233-O233)</f>
        <v/>
      </c>
      <c r="R233" s="13">
        <f>IF(Q233="","",IF(H233*K233=0,"",Q233/(H233*K233*IF(E233="Option",100,1))*100))</f>
        <v/>
      </c>
      <c r="S233" s="14">
        <f>IF(OR(Q233="",I233="",I233=H233),"",Q233/(ABS(H233-I233)*K233*IF(E233="Option",100,1)))</f>
        <v/>
      </c>
      <c r="T233" s="15">
        <f>IF(OR(J233="",I233="",I233=H233),"",ABS(J233-H233)/ABS(H233-I233))</f>
        <v/>
      </c>
      <c r="U233" s="16">
        <f>IF(Q233="","",IF(Q233&gt;0,"Win",IF(Q233&lt;0,"Loss","BE")))</f>
        <v/>
      </c>
      <c r="V233" s="16">
        <f>IF(OR(L233="",B233=""),"",L233-B233)</f>
        <v/>
      </c>
      <c r="W233" s="12">
        <f>IF(Q233="","",IF(W232="",Settings!$B$3+Q233,W232+Q233))</f>
        <v/>
      </c>
      <c r="X233" s="11" t="n"/>
      <c r="Y233" s="11" t="n"/>
      <c r="Z233" s="11" t="n"/>
      <c r="AA233" s="11" t="n"/>
      <c r="AB233" s="11" t="n"/>
      <c r="AC233" s="11" t="n"/>
      <c r="AD233" s="11" t="n"/>
      <c r="AE233" s="16">
        <f>IF(OR(AC233="",B233=""),"",AC233-B233)</f>
        <v/>
      </c>
      <c r="AF233" s="11" t="n"/>
    </row>
    <row r="234">
      <c r="A234" s="10" t="n">
        <v>233</v>
      </c>
      <c r="B234" s="11" t="n"/>
      <c r="C234" s="11" t="n"/>
      <c r="D234" s="11" t="n"/>
      <c r="E234" s="11" t="n"/>
      <c r="F234" s="11" t="n"/>
      <c r="G234" s="11" t="n"/>
      <c r="H234" s="11" t="n"/>
      <c r="I234" s="11" t="n"/>
      <c r="J234" s="11" t="n"/>
      <c r="K234" s="11" t="n"/>
      <c r="L234" s="11" t="n"/>
      <c r="M234" s="11" t="n"/>
      <c r="N234" s="11" t="n"/>
      <c r="O234" s="11" t="n"/>
      <c r="P234" s="12">
        <f>IF(OR(N234="",H234=""),"",IF(F234="Short",(H234-N234),(N234-H234))*K234*IF(E234="Option",100,1))</f>
        <v/>
      </c>
      <c r="Q234" s="12">
        <f>IF(P234="","",P234-O234)</f>
        <v/>
      </c>
      <c r="R234" s="13">
        <f>IF(Q234="","",IF(H234*K234=0,"",Q234/(H234*K234*IF(E234="Option",100,1))*100))</f>
        <v/>
      </c>
      <c r="S234" s="14">
        <f>IF(OR(Q234="",I234="",I234=H234),"",Q234/(ABS(H234-I234)*K234*IF(E234="Option",100,1)))</f>
        <v/>
      </c>
      <c r="T234" s="15">
        <f>IF(OR(J234="",I234="",I234=H234),"",ABS(J234-H234)/ABS(H234-I234))</f>
        <v/>
      </c>
      <c r="U234" s="16">
        <f>IF(Q234="","",IF(Q234&gt;0,"Win",IF(Q234&lt;0,"Loss","BE")))</f>
        <v/>
      </c>
      <c r="V234" s="16">
        <f>IF(OR(L234="",B234=""),"",L234-B234)</f>
        <v/>
      </c>
      <c r="W234" s="12">
        <f>IF(Q234="","",IF(W233="",Settings!$B$3+Q234,W233+Q234))</f>
        <v/>
      </c>
      <c r="X234" s="11" t="n"/>
      <c r="Y234" s="11" t="n"/>
      <c r="Z234" s="11" t="n"/>
      <c r="AA234" s="11" t="n"/>
      <c r="AB234" s="11" t="n"/>
      <c r="AC234" s="11" t="n"/>
      <c r="AD234" s="11" t="n"/>
      <c r="AE234" s="16">
        <f>IF(OR(AC234="",B234=""),"",AC234-B234)</f>
        <v/>
      </c>
      <c r="AF234" s="11" t="n"/>
    </row>
    <row r="235">
      <c r="A235" s="10" t="n">
        <v>234</v>
      </c>
      <c r="B235" s="11" t="n"/>
      <c r="C235" s="11" t="n"/>
      <c r="D235" s="11" t="n"/>
      <c r="E235" s="11" t="n"/>
      <c r="F235" s="11" t="n"/>
      <c r="G235" s="11" t="n"/>
      <c r="H235" s="11" t="n"/>
      <c r="I235" s="11" t="n"/>
      <c r="J235" s="11" t="n"/>
      <c r="K235" s="11" t="n"/>
      <c r="L235" s="11" t="n"/>
      <c r="M235" s="11" t="n"/>
      <c r="N235" s="11" t="n"/>
      <c r="O235" s="11" t="n"/>
      <c r="P235" s="12">
        <f>IF(OR(N235="",H235=""),"",IF(F235="Short",(H235-N235),(N235-H235))*K235*IF(E235="Option",100,1))</f>
        <v/>
      </c>
      <c r="Q235" s="12">
        <f>IF(P235="","",P235-O235)</f>
        <v/>
      </c>
      <c r="R235" s="13">
        <f>IF(Q235="","",IF(H235*K235=0,"",Q235/(H235*K235*IF(E235="Option",100,1))*100))</f>
        <v/>
      </c>
      <c r="S235" s="14">
        <f>IF(OR(Q235="",I235="",I235=H235),"",Q235/(ABS(H235-I235)*K235*IF(E235="Option",100,1)))</f>
        <v/>
      </c>
      <c r="T235" s="15">
        <f>IF(OR(J235="",I235="",I235=H235),"",ABS(J235-H235)/ABS(H235-I235))</f>
        <v/>
      </c>
      <c r="U235" s="16">
        <f>IF(Q235="","",IF(Q235&gt;0,"Win",IF(Q235&lt;0,"Loss","BE")))</f>
        <v/>
      </c>
      <c r="V235" s="16">
        <f>IF(OR(L235="",B235=""),"",L235-B235)</f>
        <v/>
      </c>
      <c r="W235" s="12">
        <f>IF(Q235="","",IF(W234="",Settings!$B$3+Q235,W234+Q235))</f>
        <v/>
      </c>
      <c r="X235" s="11" t="n"/>
      <c r="Y235" s="11" t="n"/>
      <c r="Z235" s="11" t="n"/>
      <c r="AA235" s="11" t="n"/>
      <c r="AB235" s="11" t="n"/>
      <c r="AC235" s="11" t="n"/>
      <c r="AD235" s="11" t="n"/>
      <c r="AE235" s="16">
        <f>IF(OR(AC235="",B235=""),"",AC235-B235)</f>
        <v/>
      </c>
      <c r="AF235" s="11" t="n"/>
    </row>
    <row r="236">
      <c r="A236" s="10" t="n">
        <v>235</v>
      </c>
      <c r="B236" s="11" t="n"/>
      <c r="C236" s="11" t="n"/>
      <c r="D236" s="11" t="n"/>
      <c r="E236" s="11" t="n"/>
      <c r="F236" s="11" t="n"/>
      <c r="G236" s="11" t="n"/>
      <c r="H236" s="11" t="n"/>
      <c r="I236" s="11" t="n"/>
      <c r="J236" s="11" t="n"/>
      <c r="K236" s="11" t="n"/>
      <c r="L236" s="11" t="n"/>
      <c r="M236" s="11" t="n"/>
      <c r="N236" s="11" t="n"/>
      <c r="O236" s="11" t="n"/>
      <c r="P236" s="12">
        <f>IF(OR(N236="",H236=""),"",IF(F236="Short",(H236-N236),(N236-H236))*K236*IF(E236="Option",100,1))</f>
        <v/>
      </c>
      <c r="Q236" s="12">
        <f>IF(P236="","",P236-O236)</f>
        <v/>
      </c>
      <c r="R236" s="13">
        <f>IF(Q236="","",IF(H236*K236=0,"",Q236/(H236*K236*IF(E236="Option",100,1))*100))</f>
        <v/>
      </c>
      <c r="S236" s="14">
        <f>IF(OR(Q236="",I236="",I236=H236),"",Q236/(ABS(H236-I236)*K236*IF(E236="Option",100,1)))</f>
        <v/>
      </c>
      <c r="T236" s="15">
        <f>IF(OR(J236="",I236="",I236=H236),"",ABS(J236-H236)/ABS(H236-I236))</f>
        <v/>
      </c>
      <c r="U236" s="16">
        <f>IF(Q236="","",IF(Q236&gt;0,"Win",IF(Q236&lt;0,"Loss","BE")))</f>
        <v/>
      </c>
      <c r="V236" s="16">
        <f>IF(OR(L236="",B236=""),"",L236-B236)</f>
        <v/>
      </c>
      <c r="W236" s="12">
        <f>IF(Q236="","",IF(W235="",Settings!$B$3+Q236,W235+Q236))</f>
        <v/>
      </c>
      <c r="X236" s="11" t="n"/>
      <c r="Y236" s="11" t="n"/>
      <c r="Z236" s="11" t="n"/>
      <c r="AA236" s="11" t="n"/>
      <c r="AB236" s="11" t="n"/>
      <c r="AC236" s="11" t="n"/>
      <c r="AD236" s="11" t="n"/>
      <c r="AE236" s="16">
        <f>IF(OR(AC236="",B236=""),"",AC236-B236)</f>
        <v/>
      </c>
      <c r="AF236" s="11" t="n"/>
    </row>
    <row r="237">
      <c r="A237" s="10" t="n">
        <v>236</v>
      </c>
      <c r="B237" s="11" t="n"/>
      <c r="C237" s="11" t="n"/>
      <c r="D237" s="11" t="n"/>
      <c r="E237" s="11" t="n"/>
      <c r="F237" s="11" t="n"/>
      <c r="G237" s="11" t="n"/>
      <c r="H237" s="11" t="n"/>
      <c r="I237" s="11" t="n"/>
      <c r="J237" s="11" t="n"/>
      <c r="K237" s="11" t="n"/>
      <c r="L237" s="11" t="n"/>
      <c r="M237" s="11" t="n"/>
      <c r="N237" s="11" t="n"/>
      <c r="O237" s="11" t="n"/>
      <c r="P237" s="12">
        <f>IF(OR(N237="",H237=""),"",IF(F237="Short",(H237-N237),(N237-H237))*K237*IF(E237="Option",100,1))</f>
        <v/>
      </c>
      <c r="Q237" s="12">
        <f>IF(P237="","",P237-O237)</f>
        <v/>
      </c>
      <c r="R237" s="13">
        <f>IF(Q237="","",IF(H237*K237=0,"",Q237/(H237*K237*IF(E237="Option",100,1))*100))</f>
        <v/>
      </c>
      <c r="S237" s="14">
        <f>IF(OR(Q237="",I237="",I237=H237),"",Q237/(ABS(H237-I237)*K237*IF(E237="Option",100,1)))</f>
        <v/>
      </c>
      <c r="T237" s="15">
        <f>IF(OR(J237="",I237="",I237=H237),"",ABS(J237-H237)/ABS(H237-I237))</f>
        <v/>
      </c>
      <c r="U237" s="16">
        <f>IF(Q237="","",IF(Q237&gt;0,"Win",IF(Q237&lt;0,"Loss","BE")))</f>
        <v/>
      </c>
      <c r="V237" s="16">
        <f>IF(OR(L237="",B237=""),"",L237-B237)</f>
        <v/>
      </c>
      <c r="W237" s="12">
        <f>IF(Q237="","",IF(W236="",Settings!$B$3+Q237,W236+Q237))</f>
        <v/>
      </c>
      <c r="X237" s="11" t="n"/>
      <c r="Y237" s="11" t="n"/>
      <c r="Z237" s="11" t="n"/>
      <c r="AA237" s="11" t="n"/>
      <c r="AB237" s="11" t="n"/>
      <c r="AC237" s="11" t="n"/>
      <c r="AD237" s="11" t="n"/>
      <c r="AE237" s="16">
        <f>IF(OR(AC237="",B237=""),"",AC237-B237)</f>
        <v/>
      </c>
      <c r="AF237" s="11" t="n"/>
    </row>
    <row r="238">
      <c r="A238" s="10" t="n">
        <v>237</v>
      </c>
      <c r="B238" s="11" t="n"/>
      <c r="C238" s="11" t="n"/>
      <c r="D238" s="11" t="n"/>
      <c r="E238" s="11" t="n"/>
      <c r="F238" s="11" t="n"/>
      <c r="G238" s="11" t="n"/>
      <c r="H238" s="11" t="n"/>
      <c r="I238" s="11" t="n"/>
      <c r="J238" s="11" t="n"/>
      <c r="K238" s="11" t="n"/>
      <c r="L238" s="11" t="n"/>
      <c r="M238" s="11" t="n"/>
      <c r="N238" s="11" t="n"/>
      <c r="O238" s="11" t="n"/>
      <c r="P238" s="12">
        <f>IF(OR(N238="",H238=""),"",IF(F238="Short",(H238-N238),(N238-H238))*K238*IF(E238="Option",100,1))</f>
        <v/>
      </c>
      <c r="Q238" s="12">
        <f>IF(P238="","",P238-O238)</f>
        <v/>
      </c>
      <c r="R238" s="13">
        <f>IF(Q238="","",IF(H238*K238=0,"",Q238/(H238*K238*IF(E238="Option",100,1))*100))</f>
        <v/>
      </c>
      <c r="S238" s="14">
        <f>IF(OR(Q238="",I238="",I238=H238),"",Q238/(ABS(H238-I238)*K238*IF(E238="Option",100,1)))</f>
        <v/>
      </c>
      <c r="T238" s="15">
        <f>IF(OR(J238="",I238="",I238=H238),"",ABS(J238-H238)/ABS(H238-I238))</f>
        <v/>
      </c>
      <c r="U238" s="16">
        <f>IF(Q238="","",IF(Q238&gt;0,"Win",IF(Q238&lt;0,"Loss","BE")))</f>
        <v/>
      </c>
      <c r="V238" s="16">
        <f>IF(OR(L238="",B238=""),"",L238-B238)</f>
        <v/>
      </c>
      <c r="W238" s="12">
        <f>IF(Q238="","",IF(W237="",Settings!$B$3+Q238,W237+Q238))</f>
        <v/>
      </c>
      <c r="X238" s="11" t="n"/>
      <c r="Y238" s="11" t="n"/>
      <c r="Z238" s="11" t="n"/>
      <c r="AA238" s="11" t="n"/>
      <c r="AB238" s="11" t="n"/>
      <c r="AC238" s="11" t="n"/>
      <c r="AD238" s="11" t="n"/>
      <c r="AE238" s="16">
        <f>IF(OR(AC238="",B238=""),"",AC238-B238)</f>
        <v/>
      </c>
      <c r="AF238" s="11" t="n"/>
    </row>
    <row r="239">
      <c r="A239" s="10" t="n">
        <v>238</v>
      </c>
      <c r="B239" s="11" t="n"/>
      <c r="C239" s="11" t="n"/>
      <c r="D239" s="11" t="n"/>
      <c r="E239" s="11" t="n"/>
      <c r="F239" s="11" t="n"/>
      <c r="G239" s="11" t="n"/>
      <c r="H239" s="11" t="n"/>
      <c r="I239" s="11" t="n"/>
      <c r="J239" s="11" t="n"/>
      <c r="K239" s="11" t="n"/>
      <c r="L239" s="11" t="n"/>
      <c r="M239" s="11" t="n"/>
      <c r="N239" s="11" t="n"/>
      <c r="O239" s="11" t="n"/>
      <c r="P239" s="12">
        <f>IF(OR(N239="",H239=""),"",IF(F239="Short",(H239-N239),(N239-H239))*K239*IF(E239="Option",100,1))</f>
        <v/>
      </c>
      <c r="Q239" s="12">
        <f>IF(P239="","",P239-O239)</f>
        <v/>
      </c>
      <c r="R239" s="13">
        <f>IF(Q239="","",IF(H239*K239=0,"",Q239/(H239*K239*IF(E239="Option",100,1))*100))</f>
        <v/>
      </c>
      <c r="S239" s="14">
        <f>IF(OR(Q239="",I239="",I239=H239),"",Q239/(ABS(H239-I239)*K239*IF(E239="Option",100,1)))</f>
        <v/>
      </c>
      <c r="T239" s="15">
        <f>IF(OR(J239="",I239="",I239=H239),"",ABS(J239-H239)/ABS(H239-I239))</f>
        <v/>
      </c>
      <c r="U239" s="16">
        <f>IF(Q239="","",IF(Q239&gt;0,"Win",IF(Q239&lt;0,"Loss","BE")))</f>
        <v/>
      </c>
      <c r="V239" s="16">
        <f>IF(OR(L239="",B239=""),"",L239-B239)</f>
        <v/>
      </c>
      <c r="W239" s="12">
        <f>IF(Q239="","",IF(W238="",Settings!$B$3+Q239,W238+Q239))</f>
        <v/>
      </c>
      <c r="X239" s="11" t="n"/>
      <c r="Y239" s="11" t="n"/>
      <c r="Z239" s="11" t="n"/>
      <c r="AA239" s="11" t="n"/>
      <c r="AB239" s="11" t="n"/>
      <c r="AC239" s="11" t="n"/>
      <c r="AD239" s="11" t="n"/>
      <c r="AE239" s="16">
        <f>IF(OR(AC239="",B239=""),"",AC239-B239)</f>
        <v/>
      </c>
      <c r="AF239" s="11" t="n"/>
    </row>
    <row r="240">
      <c r="A240" s="10" t="n">
        <v>239</v>
      </c>
      <c r="B240" s="11" t="n"/>
      <c r="C240" s="11" t="n"/>
      <c r="D240" s="11" t="n"/>
      <c r="E240" s="11" t="n"/>
      <c r="F240" s="11" t="n"/>
      <c r="G240" s="11" t="n"/>
      <c r="H240" s="11" t="n"/>
      <c r="I240" s="11" t="n"/>
      <c r="J240" s="11" t="n"/>
      <c r="K240" s="11" t="n"/>
      <c r="L240" s="11" t="n"/>
      <c r="M240" s="11" t="n"/>
      <c r="N240" s="11" t="n"/>
      <c r="O240" s="11" t="n"/>
      <c r="P240" s="12">
        <f>IF(OR(N240="",H240=""),"",IF(F240="Short",(H240-N240),(N240-H240))*K240*IF(E240="Option",100,1))</f>
        <v/>
      </c>
      <c r="Q240" s="12">
        <f>IF(P240="","",P240-O240)</f>
        <v/>
      </c>
      <c r="R240" s="13">
        <f>IF(Q240="","",IF(H240*K240=0,"",Q240/(H240*K240*IF(E240="Option",100,1))*100))</f>
        <v/>
      </c>
      <c r="S240" s="14">
        <f>IF(OR(Q240="",I240="",I240=H240),"",Q240/(ABS(H240-I240)*K240*IF(E240="Option",100,1)))</f>
        <v/>
      </c>
      <c r="T240" s="15">
        <f>IF(OR(J240="",I240="",I240=H240),"",ABS(J240-H240)/ABS(H240-I240))</f>
        <v/>
      </c>
      <c r="U240" s="16">
        <f>IF(Q240="","",IF(Q240&gt;0,"Win",IF(Q240&lt;0,"Loss","BE")))</f>
        <v/>
      </c>
      <c r="V240" s="16">
        <f>IF(OR(L240="",B240=""),"",L240-B240)</f>
        <v/>
      </c>
      <c r="W240" s="12">
        <f>IF(Q240="","",IF(W239="",Settings!$B$3+Q240,W239+Q240))</f>
        <v/>
      </c>
      <c r="X240" s="11" t="n"/>
      <c r="Y240" s="11" t="n"/>
      <c r="Z240" s="11" t="n"/>
      <c r="AA240" s="11" t="n"/>
      <c r="AB240" s="11" t="n"/>
      <c r="AC240" s="11" t="n"/>
      <c r="AD240" s="11" t="n"/>
      <c r="AE240" s="16">
        <f>IF(OR(AC240="",B240=""),"",AC240-B240)</f>
        <v/>
      </c>
      <c r="AF240" s="11" t="n"/>
    </row>
    <row r="241">
      <c r="A241" s="10" t="n">
        <v>240</v>
      </c>
      <c r="B241" s="11" t="n"/>
      <c r="C241" s="11" t="n"/>
      <c r="D241" s="11" t="n"/>
      <c r="E241" s="11" t="n"/>
      <c r="F241" s="11" t="n"/>
      <c r="G241" s="11" t="n"/>
      <c r="H241" s="11" t="n"/>
      <c r="I241" s="11" t="n"/>
      <c r="J241" s="11" t="n"/>
      <c r="K241" s="11" t="n"/>
      <c r="L241" s="11" t="n"/>
      <c r="M241" s="11" t="n"/>
      <c r="N241" s="11" t="n"/>
      <c r="O241" s="11" t="n"/>
      <c r="P241" s="12">
        <f>IF(OR(N241="",H241=""),"",IF(F241="Short",(H241-N241),(N241-H241))*K241*IF(E241="Option",100,1))</f>
        <v/>
      </c>
      <c r="Q241" s="12">
        <f>IF(P241="","",P241-O241)</f>
        <v/>
      </c>
      <c r="R241" s="13">
        <f>IF(Q241="","",IF(H241*K241=0,"",Q241/(H241*K241*IF(E241="Option",100,1))*100))</f>
        <v/>
      </c>
      <c r="S241" s="14">
        <f>IF(OR(Q241="",I241="",I241=H241),"",Q241/(ABS(H241-I241)*K241*IF(E241="Option",100,1)))</f>
        <v/>
      </c>
      <c r="T241" s="15">
        <f>IF(OR(J241="",I241="",I241=H241),"",ABS(J241-H241)/ABS(H241-I241))</f>
        <v/>
      </c>
      <c r="U241" s="16">
        <f>IF(Q241="","",IF(Q241&gt;0,"Win",IF(Q241&lt;0,"Loss","BE")))</f>
        <v/>
      </c>
      <c r="V241" s="16">
        <f>IF(OR(L241="",B241=""),"",L241-B241)</f>
        <v/>
      </c>
      <c r="W241" s="12">
        <f>IF(Q241="","",IF(W240="",Settings!$B$3+Q241,W240+Q241))</f>
        <v/>
      </c>
      <c r="X241" s="11" t="n"/>
      <c r="Y241" s="11" t="n"/>
      <c r="Z241" s="11" t="n"/>
      <c r="AA241" s="11" t="n"/>
      <c r="AB241" s="11" t="n"/>
      <c r="AC241" s="11" t="n"/>
      <c r="AD241" s="11" t="n"/>
      <c r="AE241" s="16">
        <f>IF(OR(AC241="",B241=""),"",AC241-B241)</f>
        <v/>
      </c>
      <c r="AF241" s="11" t="n"/>
    </row>
    <row r="242">
      <c r="A242" s="10" t="n">
        <v>241</v>
      </c>
      <c r="B242" s="11" t="n"/>
      <c r="C242" s="11" t="n"/>
      <c r="D242" s="11" t="n"/>
      <c r="E242" s="11" t="n"/>
      <c r="F242" s="11" t="n"/>
      <c r="G242" s="11" t="n"/>
      <c r="H242" s="11" t="n"/>
      <c r="I242" s="11" t="n"/>
      <c r="J242" s="11" t="n"/>
      <c r="K242" s="11" t="n"/>
      <c r="L242" s="11" t="n"/>
      <c r="M242" s="11" t="n"/>
      <c r="N242" s="11" t="n"/>
      <c r="O242" s="11" t="n"/>
      <c r="P242" s="12">
        <f>IF(OR(N242="",H242=""),"",IF(F242="Short",(H242-N242),(N242-H242))*K242*IF(E242="Option",100,1))</f>
        <v/>
      </c>
      <c r="Q242" s="12">
        <f>IF(P242="","",P242-O242)</f>
        <v/>
      </c>
      <c r="R242" s="13">
        <f>IF(Q242="","",IF(H242*K242=0,"",Q242/(H242*K242*IF(E242="Option",100,1))*100))</f>
        <v/>
      </c>
      <c r="S242" s="14">
        <f>IF(OR(Q242="",I242="",I242=H242),"",Q242/(ABS(H242-I242)*K242*IF(E242="Option",100,1)))</f>
        <v/>
      </c>
      <c r="T242" s="15">
        <f>IF(OR(J242="",I242="",I242=H242),"",ABS(J242-H242)/ABS(H242-I242))</f>
        <v/>
      </c>
      <c r="U242" s="16">
        <f>IF(Q242="","",IF(Q242&gt;0,"Win",IF(Q242&lt;0,"Loss","BE")))</f>
        <v/>
      </c>
      <c r="V242" s="16">
        <f>IF(OR(L242="",B242=""),"",L242-B242)</f>
        <v/>
      </c>
      <c r="W242" s="12">
        <f>IF(Q242="","",IF(W241="",Settings!$B$3+Q242,W241+Q242))</f>
        <v/>
      </c>
      <c r="X242" s="11" t="n"/>
      <c r="Y242" s="11" t="n"/>
      <c r="Z242" s="11" t="n"/>
      <c r="AA242" s="11" t="n"/>
      <c r="AB242" s="11" t="n"/>
      <c r="AC242" s="11" t="n"/>
      <c r="AD242" s="11" t="n"/>
      <c r="AE242" s="16">
        <f>IF(OR(AC242="",B242=""),"",AC242-B242)</f>
        <v/>
      </c>
      <c r="AF242" s="11" t="n"/>
    </row>
    <row r="243">
      <c r="A243" s="10" t="n">
        <v>242</v>
      </c>
      <c r="B243" s="11" t="n"/>
      <c r="C243" s="11" t="n"/>
      <c r="D243" s="11" t="n"/>
      <c r="E243" s="11" t="n"/>
      <c r="F243" s="11" t="n"/>
      <c r="G243" s="11" t="n"/>
      <c r="H243" s="11" t="n"/>
      <c r="I243" s="11" t="n"/>
      <c r="J243" s="11" t="n"/>
      <c r="K243" s="11" t="n"/>
      <c r="L243" s="11" t="n"/>
      <c r="M243" s="11" t="n"/>
      <c r="N243" s="11" t="n"/>
      <c r="O243" s="11" t="n"/>
      <c r="P243" s="12">
        <f>IF(OR(N243="",H243=""),"",IF(F243="Short",(H243-N243),(N243-H243))*K243*IF(E243="Option",100,1))</f>
        <v/>
      </c>
      <c r="Q243" s="12">
        <f>IF(P243="","",P243-O243)</f>
        <v/>
      </c>
      <c r="R243" s="13">
        <f>IF(Q243="","",IF(H243*K243=0,"",Q243/(H243*K243*IF(E243="Option",100,1))*100))</f>
        <v/>
      </c>
      <c r="S243" s="14">
        <f>IF(OR(Q243="",I243="",I243=H243),"",Q243/(ABS(H243-I243)*K243*IF(E243="Option",100,1)))</f>
        <v/>
      </c>
      <c r="T243" s="15">
        <f>IF(OR(J243="",I243="",I243=H243),"",ABS(J243-H243)/ABS(H243-I243))</f>
        <v/>
      </c>
      <c r="U243" s="16">
        <f>IF(Q243="","",IF(Q243&gt;0,"Win",IF(Q243&lt;0,"Loss","BE")))</f>
        <v/>
      </c>
      <c r="V243" s="16">
        <f>IF(OR(L243="",B243=""),"",L243-B243)</f>
        <v/>
      </c>
      <c r="W243" s="12">
        <f>IF(Q243="","",IF(W242="",Settings!$B$3+Q243,W242+Q243))</f>
        <v/>
      </c>
      <c r="X243" s="11" t="n"/>
      <c r="Y243" s="11" t="n"/>
      <c r="Z243" s="11" t="n"/>
      <c r="AA243" s="11" t="n"/>
      <c r="AB243" s="11" t="n"/>
      <c r="AC243" s="11" t="n"/>
      <c r="AD243" s="11" t="n"/>
      <c r="AE243" s="16">
        <f>IF(OR(AC243="",B243=""),"",AC243-B243)</f>
        <v/>
      </c>
      <c r="AF243" s="11" t="n"/>
    </row>
    <row r="244">
      <c r="A244" s="10" t="n">
        <v>243</v>
      </c>
      <c r="B244" s="11" t="n"/>
      <c r="C244" s="11" t="n"/>
      <c r="D244" s="11" t="n"/>
      <c r="E244" s="11" t="n"/>
      <c r="F244" s="11" t="n"/>
      <c r="G244" s="11" t="n"/>
      <c r="H244" s="11" t="n"/>
      <c r="I244" s="11" t="n"/>
      <c r="J244" s="11" t="n"/>
      <c r="K244" s="11" t="n"/>
      <c r="L244" s="11" t="n"/>
      <c r="M244" s="11" t="n"/>
      <c r="N244" s="11" t="n"/>
      <c r="O244" s="11" t="n"/>
      <c r="P244" s="12">
        <f>IF(OR(N244="",H244=""),"",IF(F244="Short",(H244-N244),(N244-H244))*K244*IF(E244="Option",100,1))</f>
        <v/>
      </c>
      <c r="Q244" s="12">
        <f>IF(P244="","",P244-O244)</f>
        <v/>
      </c>
      <c r="R244" s="13">
        <f>IF(Q244="","",IF(H244*K244=0,"",Q244/(H244*K244*IF(E244="Option",100,1))*100))</f>
        <v/>
      </c>
      <c r="S244" s="14">
        <f>IF(OR(Q244="",I244="",I244=H244),"",Q244/(ABS(H244-I244)*K244*IF(E244="Option",100,1)))</f>
        <v/>
      </c>
      <c r="T244" s="15">
        <f>IF(OR(J244="",I244="",I244=H244),"",ABS(J244-H244)/ABS(H244-I244))</f>
        <v/>
      </c>
      <c r="U244" s="16">
        <f>IF(Q244="","",IF(Q244&gt;0,"Win",IF(Q244&lt;0,"Loss","BE")))</f>
        <v/>
      </c>
      <c r="V244" s="16">
        <f>IF(OR(L244="",B244=""),"",L244-B244)</f>
        <v/>
      </c>
      <c r="W244" s="12">
        <f>IF(Q244="","",IF(W243="",Settings!$B$3+Q244,W243+Q244))</f>
        <v/>
      </c>
      <c r="X244" s="11" t="n"/>
      <c r="Y244" s="11" t="n"/>
      <c r="Z244" s="11" t="n"/>
      <c r="AA244" s="11" t="n"/>
      <c r="AB244" s="11" t="n"/>
      <c r="AC244" s="11" t="n"/>
      <c r="AD244" s="11" t="n"/>
      <c r="AE244" s="16">
        <f>IF(OR(AC244="",B244=""),"",AC244-B244)</f>
        <v/>
      </c>
      <c r="AF244" s="11" t="n"/>
    </row>
    <row r="245">
      <c r="A245" s="10" t="n">
        <v>244</v>
      </c>
      <c r="B245" s="11" t="n"/>
      <c r="C245" s="11" t="n"/>
      <c r="D245" s="11" t="n"/>
      <c r="E245" s="11" t="n"/>
      <c r="F245" s="11" t="n"/>
      <c r="G245" s="11" t="n"/>
      <c r="H245" s="11" t="n"/>
      <c r="I245" s="11" t="n"/>
      <c r="J245" s="11" t="n"/>
      <c r="K245" s="11" t="n"/>
      <c r="L245" s="11" t="n"/>
      <c r="M245" s="11" t="n"/>
      <c r="N245" s="11" t="n"/>
      <c r="O245" s="11" t="n"/>
      <c r="P245" s="12">
        <f>IF(OR(N245="",H245=""),"",IF(F245="Short",(H245-N245),(N245-H245))*K245*IF(E245="Option",100,1))</f>
        <v/>
      </c>
      <c r="Q245" s="12">
        <f>IF(P245="","",P245-O245)</f>
        <v/>
      </c>
      <c r="R245" s="13">
        <f>IF(Q245="","",IF(H245*K245=0,"",Q245/(H245*K245*IF(E245="Option",100,1))*100))</f>
        <v/>
      </c>
      <c r="S245" s="14">
        <f>IF(OR(Q245="",I245="",I245=H245),"",Q245/(ABS(H245-I245)*K245*IF(E245="Option",100,1)))</f>
        <v/>
      </c>
      <c r="T245" s="15">
        <f>IF(OR(J245="",I245="",I245=H245),"",ABS(J245-H245)/ABS(H245-I245))</f>
        <v/>
      </c>
      <c r="U245" s="16">
        <f>IF(Q245="","",IF(Q245&gt;0,"Win",IF(Q245&lt;0,"Loss","BE")))</f>
        <v/>
      </c>
      <c r="V245" s="16">
        <f>IF(OR(L245="",B245=""),"",L245-B245)</f>
        <v/>
      </c>
      <c r="W245" s="12">
        <f>IF(Q245="","",IF(W244="",Settings!$B$3+Q245,W244+Q245))</f>
        <v/>
      </c>
      <c r="X245" s="11" t="n"/>
      <c r="Y245" s="11" t="n"/>
      <c r="Z245" s="11" t="n"/>
      <c r="AA245" s="11" t="n"/>
      <c r="AB245" s="11" t="n"/>
      <c r="AC245" s="11" t="n"/>
      <c r="AD245" s="11" t="n"/>
      <c r="AE245" s="16">
        <f>IF(OR(AC245="",B245=""),"",AC245-B245)</f>
        <v/>
      </c>
      <c r="AF245" s="11" t="n"/>
    </row>
    <row r="246">
      <c r="A246" s="10" t="n">
        <v>245</v>
      </c>
      <c r="B246" s="11" t="n"/>
      <c r="C246" s="11" t="n"/>
      <c r="D246" s="11" t="n"/>
      <c r="E246" s="11" t="n"/>
      <c r="F246" s="11" t="n"/>
      <c r="G246" s="11" t="n"/>
      <c r="H246" s="11" t="n"/>
      <c r="I246" s="11" t="n"/>
      <c r="J246" s="11" t="n"/>
      <c r="K246" s="11" t="n"/>
      <c r="L246" s="11" t="n"/>
      <c r="M246" s="11" t="n"/>
      <c r="N246" s="11" t="n"/>
      <c r="O246" s="11" t="n"/>
      <c r="P246" s="12">
        <f>IF(OR(N246="",H246=""),"",IF(F246="Short",(H246-N246),(N246-H246))*K246*IF(E246="Option",100,1))</f>
        <v/>
      </c>
      <c r="Q246" s="12">
        <f>IF(P246="","",P246-O246)</f>
        <v/>
      </c>
      <c r="R246" s="13">
        <f>IF(Q246="","",IF(H246*K246=0,"",Q246/(H246*K246*IF(E246="Option",100,1))*100))</f>
        <v/>
      </c>
      <c r="S246" s="14">
        <f>IF(OR(Q246="",I246="",I246=H246),"",Q246/(ABS(H246-I246)*K246*IF(E246="Option",100,1)))</f>
        <v/>
      </c>
      <c r="T246" s="15">
        <f>IF(OR(J246="",I246="",I246=H246),"",ABS(J246-H246)/ABS(H246-I246))</f>
        <v/>
      </c>
      <c r="U246" s="16">
        <f>IF(Q246="","",IF(Q246&gt;0,"Win",IF(Q246&lt;0,"Loss","BE")))</f>
        <v/>
      </c>
      <c r="V246" s="16">
        <f>IF(OR(L246="",B246=""),"",L246-B246)</f>
        <v/>
      </c>
      <c r="W246" s="12">
        <f>IF(Q246="","",IF(W245="",Settings!$B$3+Q246,W245+Q246))</f>
        <v/>
      </c>
      <c r="X246" s="11" t="n"/>
      <c r="Y246" s="11" t="n"/>
      <c r="Z246" s="11" t="n"/>
      <c r="AA246" s="11" t="n"/>
      <c r="AB246" s="11" t="n"/>
      <c r="AC246" s="11" t="n"/>
      <c r="AD246" s="11" t="n"/>
      <c r="AE246" s="16">
        <f>IF(OR(AC246="",B246=""),"",AC246-B246)</f>
        <v/>
      </c>
      <c r="AF246" s="11" t="n"/>
    </row>
    <row r="247">
      <c r="A247" s="10" t="n">
        <v>246</v>
      </c>
      <c r="B247" s="11" t="n"/>
      <c r="C247" s="11" t="n"/>
      <c r="D247" s="11" t="n"/>
      <c r="E247" s="11" t="n"/>
      <c r="F247" s="11" t="n"/>
      <c r="G247" s="11" t="n"/>
      <c r="H247" s="11" t="n"/>
      <c r="I247" s="11" t="n"/>
      <c r="J247" s="11" t="n"/>
      <c r="K247" s="11" t="n"/>
      <c r="L247" s="11" t="n"/>
      <c r="M247" s="11" t="n"/>
      <c r="N247" s="11" t="n"/>
      <c r="O247" s="11" t="n"/>
      <c r="P247" s="12">
        <f>IF(OR(N247="",H247=""),"",IF(F247="Short",(H247-N247),(N247-H247))*K247*IF(E247="Option",100,1))</f>
        <v/>
      </c>
      <c r="Q247" s="12">
        <f>IF(P247="","",P247-O247)</f>
        <v/>
      </c>
      <c r="R247" s="13">
        <f>IF(Q247="","",IF(H247*K247=0,"",Q247/(H247*K247*IF(E247="Option",100,1))*100))</f>
        <v/>
      </c>
      <c r="S247" s="14">
        <f>IF(OR(Q247="",I247="",I247=H247),"",Q247/(ABS(H247-I247)*K247*IF(E247="Option",100,1)))</f>
        <v/>
      </c>
      <c r="T247" s="15">
        <f>IF(OR(J247="",I247="",I247=H247),"",ABS(J247-H247)/ABS(H247-I247))</f>
        <v/>
      </c>
      <c r="U247" s="16">
        <f>IF(Q247="","",IF(Q247&gt;0,"Win",IF(Q247&lt;0,"Loss","BE")))</f>
        <v/>
      </c>
      <c r="V247" s="16">
        <f>IF(OR(L247="",B247=""),"",L247-B247)</f>
        <v/>
      </c>
      <c r="W247" s="12">
        <f>IF(Q247="","",IF(W246="",Settings!$B$3+Q247,W246+Q247))</f>
        <v/>
      </c>
      <c r="X247" s="11" t="n"/>
      <c r="Y247" s="11" t="n"/>
      <c r="Z247" s="11" t="n"/>
      <c r="AA247" s="11" t="n"/>
      <c r="AB247" s="11" t="n"/>
      <c r="AC247" s="11" t="n"/>
      <c r="AD247" s="11" t="n"/>
      <c r="AE247" s="16">
        <f>IF(OR(AC247="",B247=""),"",AC247-B247)</f>
        <v/>
      </c>
      <c r="AF247" s="11" t="n"/>
    </row>
    <row r="248">
      <c r="A248" s="10" t="n">
        <v>247</v>
      </c>
      <c r="B248" s="11" t="n"/>
      <c r="C248" s="11" t="n"/>
      <c r="D248" s="11" t="n"/>
      <c r="E248" s="11" t="n"/>
      <c r="F248" s="11" t="n"/>
      <c r="G248" s="11" t="n"/>
      <c r="H248" s="11" t="n"/>
      <c r="I248" s="11" t="n"/>
      <c r="J248" s="11" t="n"/>
      <c r="K248" s="11" t="n"/>
      <c r="L248" s="11" t="n"/>
      <c r="M248" s="11" t="n"/>
      <c r="N248" s="11" t="n"/>
      <c r="O248" s="11" t="n"/>
      <c r="P248" s="12">
        <f>IF(OR(N248="",H248=""),"",IF(F248="Short",(H248-N248),(N248-H248))*K248*IF(E248="Option",100,1))</f>
        <v/>
      </c>
      <c r="Q248" s="12">
        <f>IF(P248="","",P248-O248)</f>
        <v/>
      </c>
      <c r="R248" s="13">
        <f>IF(Q248="","",IF(H248*K248=0,"",Q248/(H248*K248*IF(E248="Option",100,1))*100))</f>
        <v/>
      </c>
      <c r="S248" s="14">
        <f>IF(OR(Q248="",I248="",I248=H248),"",Q248/(ABS(H248-I248)*K248*IF(E248="Option",100,1)))</f>
        <v/>
      </c>
      <c r="T248" s="15">
        <f>IF(OR(J248="",I248="",I248=H248),"",ABS(J248-H248)/ABS(H248-I248))</f>
        <v/>
      </c>
      <c r="U248" s="16">
        <f>IF(Q248="","",IF(Q248&gt;0,"Win",IF(Q248&lt;0,"Loss","BE")))</f>
        <v/>
      </c>
      <c r="V248" s="16">
        <f>IF(OR(L248="",B248=""),"",L248-B248)</f>
        <v/>
      </c>
      <c r="W248" s="12">
        <f>IF(Q248="","",IF(W247="",Settings!$B$3+Q248,W247+Q248))</f>
        <v/>
      </c>
      <c r="X248" s="11" t="n"/>
      <c r="Y248" s="11" t="n"/>
      <c r="Z248" s="11" t="n"/>
      <c r="AA248" s="11" t="n"/>
      <c r="AB248" s="11" t="n"/>
      <c r="AC248" s="11" t="n"/>
      <c r="AD248" s="11" t="n"/>
      <c r="AE248" s="16">
        <f>IF(OR(AC248="",B248=""),"",AC248-B248)</f>
        <v/>
      </c>
      <c r="AF248" s="11" t="n"/>
    </row>
    <row r="249">
      <c r="A249" s="10" t="n">
        <v>248</v>
      </c>
      <c r="B249" s="11" t="n"/>
      <c r="C249" s="11" t="n"/>
      <c r="D249" s="11" t="n"/>
      <c r="E249" s="11" t="n"/>
      <c r="F249" s="11" t="n"/>
      <c r="G249" s="11" t="n"/>
      <c r="H249" s="11" t="n"/>
      <c r="I249" s="11" t="n"/>
      <c r="J249" s="11" t="n"/>
      <c r="K249" s="11" t="n"/>
      <c r="L249" s="11" t="n"/>
      <c r="M249" s="11" t="n"/>
      <c r="N249" s="11" t="n"/>
      <c r="O249" s="11" t="n"/>
      <c r="P249" s="12">
        <f>IF(OR(N249="",H249=""),"",IF(F249="Short",(H249-N249),(N249-H249))*K249*IF(E249="Option",100,1))</f>
        <v/>
      </c>
      <c r="Q249" s="12">
        <f>IF(P249="","",P249-O249)</f>
        <v/>
      </c>
      <c r="R249" s="13">
        <f>IF(Q249="","",IF(H249*K249=0,"",Q249/(H249*K249*IF(E249="Option",100,1))*100))</f>
        <v/>
      </c>
      <c r="S249" s="14">
        <f>IF(OR(Q249="",I249="",I249=H249),"",Q249/(ABS(H249-I249)*K249*IF(E249="Option",100,1)))</f>
        <v/>
      </c>
      <c r="T249" s="15">
        <f>IF(OR(J249="",I249="",I249=H249),"",ABS(J249-H249)/ABS(H249-I249))</f>
        <v/>
      </c>
      <c r="U249" s="16">
        <f>IF(Q249="","",IF(Q249&gt;0,"Win",IF(Q249&lt;0,"Loss","BE")))</f>
        <v/>
      </c>
      <c r="V249" s="16">
        <f>IF(OR(L249="",B249=""),"",L249-B249)</f>
        <v/>
      </c>
      <c r="W249" s="12">
        <f>IF(Q249="","",IF(W248="",Settings!$B$3+Q249,W248+Q249))</f>
        <v/>
      </c>
      <c r="X249" s="11" t="n"/>
      <c r="Y249" s="11" t="n"/>
      <c r="Z249" s="11" t="n"/>
      <c r="AA249" s="11" t="n"/>
      <c r="AB249" s="11" t="n"/>
      <c r="AC249" s="11" t="n"/>
      <c r="AD249" s="11" t="n"/>
      <c r="AE249" s="16">
        <f>IF(OR(AC249="",B249=""),"",AC249-B249)</f>
        <v/>
      </c>
      <c r="AF249" s="11" t="n"/>
    </row>
    <row r="250">
      <c r="A250" s="10" t="n">
        <v>249</v>
      </c>
      <c r="B250" s="11" t="n"/>
      <c r="C250" s="11" t="n"/>
      <c r="D250" s="11" t="n"/>
      <c r="E250" s="11" t="n"/>
      <c r="F250" s="11" t="n"/>
      <c r="G250" s="11" t="n"/>
      <c r="H250" s="11" t="n"/>
      <c r="I250" s="11" t="n"/>
      <c r="J250" s="11" t="n"/>
      <c r="K250" s="11" t="n"/>
      <c r="L250" s="11" t="n"/>
      <c r="M250" s="11" t="n"/>
      <c r="N250" s="11" t="n"/>
      <c r="O250" s="11" t="n"/>
      <c r="P250" s="12">
        <f>IF(OR(N250="",H250=""),"",IF(F250="Short",(H250-N250),(N250-H250))*K250*IF(E250="Option",100,1))</f>
        <v/>
      </c>
      <c r="Q250" s="12">
        <f>IF(P250="","",P250-O250)</f>
        <v/>
      </c>
      <c r="R250" s="13">
        <f>IF(Q250="","",IF(H250*K250=0,"",Q250/(H250*K250*IF(E250="Option",100,1))*100))</f>
        <v/>
      </c>
      <c r="S250" s="14">
        <f>IF(OR(Q250="",I250="",I250=H250),"",Q250/(ABS(H250-I250)*K250*IF(E250="Option",100,1)))</f>
        <v/>
      </c>
      <c r="T250" s="15">
        <f>IF(OR(J250="",I250="",I250=H250),"",ABS(J250-H250)/ABS(H250-I250))</f>
        <v/>
      </c>
      <c r="U250" s="16">
        <f>IF(Q250="","",IF(Q250&gt;0,"Win",IF(Q250&lt;0,"Loss","BE")))</f>
        <v/>
      </c>
      <c r="V250" s="16">
        <f>IF(OR(L250="",B250=""),"",L250-B250)</f>
        <v/>
      </c>
      <c r="W250" s="12">
        <f>IF(Q250="","",IF(W249="",Settings!$B$3+Q250,W249+Q250))</f>
        <v/>
      </c>
      <c r="X250" s="11" t="n"/>
      <c r="Y250" s="11" t="n"/>
      <c r="Z250" s="11" t="n"/>
      <c r="AA250" s="11" t="n"/>
      <c r="AB250" s="11" t="n"/>
      <c r="AC250" s="11" t="n"/>
      <c r="AD250" s="11" t="n"/>
      <c r="AE250" s="16">
        <f>IF(OR(AC250="",B250=""),"",AC250-B250)</f>
        <v/>
      </c>
      <c r="AF250" s="11" t="n"/>
    </row>
    <row r="251">
      <c r="A251" s="10" t="n">
        <v>250</v>
      </c>
      <c r="B251" s="11" t="n"/>
      <c r="C251" s="11" t="n"/>
      <c r="D251" s="11" t="n"/>
      <c r="E251" s="11" t="n"/>
      <c r="F251" s="11" t="n"/>
      <c r="G251" s="11" t="n"/>
      <c r="H251" s="11" t="n"/>
      <c r="I251" s="11" t="n"/>
      <c r="J251" s="11" t="n"/>
      <c r="K251" s="11" t="n"/>
      <c r="L251" s="11" t="n"/>
      <c r="M251" s="11" t="n"/>
      <c r="N251" s="11" t="n"/>
      <c r="O251" s="11" t="n"/>
      <c r="P251" s="12">
        <f>IF(OR(N251="",H251=""),"",IF(F251="Short",(H251-N251),(N251-H251))*K251*IF(E251="Option",100,1))</f>
        <v/>
      </c>
      <c r="Q251" s="12">
        <f>IF(P251="","",P251-O251)</f>
        <v/>
      </c>
      <c r="R251" s="13">
        <f>IF(Q251="","",IF(H251*K251=0,"",Q251/(H251*K251*IF(E251="Option",100,1))*100))</f>
        <v/>
      </c>
      <c r="S251" s="14">
        <f>IF(OR(Q251="",I251="",I251=H251),"",Q251/(ABS(H251-I251)*K251*IF(E251="Option",100,1)))</f>
        <v/>
      </c>
      <c r="T251" s="15">
        <f>IF(OR(J251="",I251="",I251=H251),"",ABS(J251-H251)/ABS(H251-I251))</f>
        <v/>
      </c>
      <c r="U251" s="16">
        <f>IF(Q251="","",IF(Q251&gt;0,"Win",IF(Q251&lt;0,"Loss","BE")))</f>
        <v/>
      </c>
      <c r="V251" s="16">
        <f>IF(OR(L251="",B251=""),"",L251-B251)</f>
        <v/>
      </c>
      <c r="W251" s="12">
        <f>IF(Q251="","",IF(W250="",Settings!$B$3+Q251,W250+Q251))</f>
        <v/>
      </c>
      <c r="X251" s="11" t="n"/>
      <c r="Y251" s="11" t="n"/>
      <c r="Z251" s="11" t="n"/>
      <c r="AA251" s="11" t="n"/>
      <c r="AB251" s="11" t="n"/>
      <c r="AC251" s="11" t="n"/>
      <c r="AD251" s="11" t="n"/>
      <c r="AE251" s="16">
        <f>IF(OR(AC251="",B251=""),"",AC251-B251)</f>
        <v/>
      </c>
      <c r="AF251" s="11" t="n"/>
    </row>
    <row r="252">
      <c r="A252" s="10" t="n">
        <v>251</v>
      </c>
      <c r="B252" s="11" t="n"/>
      <c r="C252" s="11" t="n"/>
      <c r="D252" s="11" t="n"/>
      <c r="E252" s="11" t="n"/>
      <c r="F252" s="11" t="n"/>
      <c r="G252" s="11" t="n"/>
      <c r="H252" s="11" t="n"/>
      <c r="I252" s="11" t="n"/>
      <c r="J252" s="11" t="n"/>
      <c r="K252" s="11" t="n"/>
      <c r="L252" s="11" t="n"/>
      <c r="M252" s="11" t="n"/>
      <c r="N252" s="11" t="n"/>
      <c r="O252" s="11" t="n"/>
      <c r="P252" s="12">
        <f>IF(OR(N252="",H252=""),"",IF(F252="Short",(H252-N252),(N252-H252))*K252*IF(E252="Option",100,1))</f>
        <v/>
      </c>
      <c r="Q252" s="12">
        <f>IF(P252="","",P252-O252)</f>
        <v/>
      </c>
      <c r="R252" s="13">
        <f>IF(Q252="","",IF(H252*K252=0,"",Q252/(H252*K252*IF(E252="Option",100,1))*100))</f>
        <v/>
      </c>
      <c r="S252" s="14">
        <f>IF(OR(Q252="",I252="",I252=H252),"",Q252/(ABS(H252-I252)*K252*IF(E252="Option",100,1)))</f>
        <v/>
      </c>
      <c r="T252" s="15">
        <f>IF(OR(J252="",I252="",I252=H252),"",ABS(J252-H252)/ABS(H252-I252))</f>
        <v/>
      </c>
      <c r="U252" s="16">
        <f>IF(Q252="","",IF(Q252&gt;0,"Win",IF(Q252&lt;0,"Loss","BE")))</f>
        <v/>
      </c>
      <c r="V252" s="16">
        <f>IF(OR(L252="",B252=""),"",L252-B252)</f>
        <v/>
      </c>
      <c r="W252" s="12">
        <f>IF(Q252="","",IF(W251="",Settings!$B$3+Q252,W251+Q252))</f>
        <v/>
      </c>
      <c r="X252" s="11" t="n"/>
      <c r="Y252" s="11" t="n"/>
      <c r="Z252" s="11" t="n"/>
      <c r="AA252" s="11" t="n"/>
      <c r="AB252" s="11" t="n"/>
      <c r="AC252" s="11" t="n"/>
      <c r="AD252" s="11" t="n"/>
      <c r="AE252" s="16">
        <f>IF(OR(AC252="",B252=""),"",AC252-B252)</f>
        <v/>
      </c>
      <c r="AF252" s="11" t="n"/>
    </row>
    <row r="253">
      <c r="A253" s="10" t="n">
        <v>252</v>
      </c>
      <c r="B253" s="11" t="n"/>
      <c r="C253" s="11" t="n"/>
      <c r="D253" s="11" t="n"/>
      <c r="E253" s="11" t="n"/>
      <c r="F253" s="11" t="n"/>
      <c r="G253" s="11" t="n"/>
      <c r="H253" s="11" t="n"/>
      <c r="I253" s="11" t="n"/>
      <c r="J253" s="11" t="n"/>
      <c r="K253" s="11" t="n"/>
      <c r="L253" s="11" t="n"/>
      <c r="M253" s="11" t="n"/>
      <c r="N253" s="11" t="n"/>
      <c r="O253" s="11" t="n"/>
      <c r="P253" s="12">
        <f>IF(OR(N253="",H253=""),"",IF(F253="Short",(H253-N253),(N253-H253))*K253*IF(E253="Option",100,1))</f>
        <v/>
      </c>
      <c r="Q253" s="12">
        <f>IF(P253="","",P253-O253)</f>
        <v/>
      </c>
      <c r="R253" s="13">
        <f>IF(Q253="","",IF(H253*K253=0,"",Q253/(H253*K253*IF(E253="Option",100,1))*100))</f>
        <v/>
      </c>
      <c r="S253" s="14">
        <f>IF(OR(Q253="",I253="",I253=H253),"",Q253/(ABS(H253-I253)*K253*IF(E253="Option",100,1)))</f>
        <v/>
      </c>
      <c r="T253" s="15">
        <f>IF(OR(J253="",I253="",I253=H253),"",ABS(J253-H253)/ABS(H253-I253))</f>
        <v/>
      </c>
      <c r="U253" s="16">
        <f>IF(Q253="","",IF(Q253&gt;0,"Win",IF(Q253&lt;0,"Loss","BE")))</f>
        <v/>
      </c>
      <c r="V253" s="16">
        <f>IF(OR(L253="",B253=""),"",L253-B253)</f>
        <v/>
      </c>
      <c r="W253" s="12">
        <f>IF(Q253="","",IF(W252="",Settings!$B$3+Q253,W252+Q253))</f>
        <v/>
      </c>
      <c r="X253" s="11" t="n"/>
      <c r="Y253" s="11" t="n"/>
      <c r="Z253" s="11" t="n"/>
      <c r="AA253" s="11" t="n"/>
      <c r="AB253" s="11" t="n"/>
      <c r="AC253" s="11" t="n"/>
      <c r="AD253" s="11" t="n"/>
      <c r="AE253" s="16">
        <f>IF(OR(AC253="",B253=""),"",AC253-B253)</f>
        <v/>
      </c>
      <c r="AF253" s="11" t="n"/>
    </row>
    <row r="254">
      <c r="A254" s="10" t="n">
        <v>253</v>
      </c>
      <c r="B254" s="11" t="n"/>
      <c r="C254" s="11" t="n"/>
      <c r="D254" s="11" t="n"/>
      <c r="E254" s="11" t="n"/>
      <c r="F254" s="11" t="n"/>
      <c r="G254" s="11" t="n"/>
      <c r="H254" s="11" t="n"/>
      <c r="I254" s="11" t="n"/>
      <c r="J254" s="11" t="n"/>
      <c r="K254" s="11" t="n"/>
      <c r="L254" s="11" t="n"/>
      <c r="M254" s="11" t="n"/>
      <c r="N254" s="11" t="n"/>
      <c r="O254" s="11" t="n"/>
      <c r="P254" s="12">
        <f>IF(OR(N254="",H254=""),"",IF(F254="Short",(H254-N254),(N254-H254))*K254*IF(E254="Option",100,1))</f>
        <v/>
      </c>
      <c r="Q254" s="12">
        <f>IF(P254="","",P254-O254)</f>
        <v/>
      </c>
      <c r="R254" s="13">
        <f>IF(Q254="","",IF(H254*K254=0,"",Q254/(H254*K254*IF(E254="Option",100,1))*100))</f>
        <v/>
      </c>
      <c r="S254" s="14">
        <f>IF(OR(Q254="",I254="",I254=H254),"",Q254/(ABS(H254-I254)*K254*IF(E254="Option",100,1)))</f>
        <v/>
      </c>
      <c r="T254" s="15">
        <f>IF(OR(J254="",I254="",I254=H254),"",ABS(J254-H254)/ABS(H254-I254))</f>
        <v/>
      </c>
      <c r="U254" s="16">
        <f>IF(Q254="","",IF(Q254&gt;0,"Win",IF(Q254&lt;0,"Loss","BE")))</f>
        <v/>
      </c>
      <c r="V254" s="16">
        <f>IF(OR(L254="",B254=""),"",L254-B254)</f>
        <v/>
      </c>
      <c r="W254" s="12">
        <f>IF(Q254="","",IF(W253="",Settings!$B$3+Q254,W253+Q254))</f>
        <v/>
      </c>
      <c r="X254" s="11" t="n"/>
      <c r="Y254" s="11" t="n"/>
      <c r="Z254" s="11" t="n"/>
      <c r="AA254" s="11" t="n"/>
      <c r="AB254" s="11" t="n"/>
      <c r="AC254" s="11" t="n"/>
      <c r="AD254" s="11" t="n"/>
      <c r="AE254" s="16">
        <f>IF(OR(AC254="",B254=""),"",AC254-B254)</f>
        <v/>
      </c>
      <c r="AF254" s="11" t="n"/>
    </row>
    <row r="255">
      <c r="A255" s="10" t="n">
        <v>254</v>
      </c>
      <c r="B255" s="11" t="n"/>
      <c r="C255" s="11" t="n"/>
      <c r="D255" s="11" t="n"/>
      <c r="E255" s="11" t="n"/>
      <c r="F255" s="11" t="n"/>
      <c r="G255" s="11" t="n"/>
      <c r="H255" s="11" t="n"/>
      <c r="I255" s="11" t="n"/>
      <c r="J255" s="11" t="n"/>
      <c r="K255" s="11" t="n"/>
      <c r="L255" s="11" t="n"/>
      <c r="M255" s="11" t="n"/>
      <c r="N255" s="11" t="n"/>
      <c r="O255" s="11" t="n"/>
      <c r="P255" s="12">
        <f>IF(OR(N255="",H255=""),"",IF(F255="Short",(H255-N255),(N255-H255))*K255*IF(E255="Option",100,1))</f>
        <v/>
      </c>
      <c r="Q255" s="12">
        <f>IF(P255="","",P255-O255)</f>
        <v/>
      </c>
      <c r="R255" s="13">
        <f>IF(Q255="","",IF(H255*K255=0,"",Q255/(H255*K255*IF(E255="Option",100,1))*100))</f>
        <v/>
      </c>
      <c r="S255" s="14">
        <f>IF(OR(Q255="",I255="",I255=H255),"",Q255/(ABS(H255-I255)*K255*IF(E255="Option",100,1)))</f>
        <v/>
      </c>
      <c r="T255" s="15">
        <f>IF(OR(J255="",I255="",I255=H255),"",ABS(J255-H255)/ABS(H255-I255))</f>
        <v/>
      </c>
      <c r="U255" s="16">
        <f>IF(Q255="","",IF(Q255&gt;0,"Win",IF(Q255&lt;0,"Loss","BE")))</f>
        <v/>
      </c>
      <c r="V255" s="16">
        <f>IF(OR(L255="",B255=""),"",L255-B255)</f>
        <v/>
      </c>
      <c r="W255" s="12">
        <f>IF(Q255="","",IF(W254="",Settings!$B$3+Q255,W254+Q255))</f>
        <v/>
      </c>
      <c r="X255" s="11" t="n"/>
      <c r="Y255" s="11" t="n"/>
      <c r="Z255" s="11" t="n"/>
      <c r="AA255" s="11" t="n"/>
      <c r="AB255" s="11" t="n"/>
      <c r="AC255" s="11" t="n"/>
      <c r="AD255" s="11" t="n"/>
      <c r="AE255" s="16">
        <f>IF(OR(AC255="",B255=""),"",AC255-B255)</f>
        <v/>
      </c>
      <c r="AF255" s="11" t="n"/>
    </row>
    <row r="256">
      <c r="A256" s="10" t="n">
        <v>255</v>
      </c>
      <c r="B256" s="11" t="n"/>
      <c r="C256" s="11" t="n"/>
      <c r="D256" s="11" t="n"/>
      <c r="E256" s="11" t="n"/>
      <c r="F256" s="11" t="n"/>
      <c r="G256" s="11" t="n"/>
      <c r="H256" s="11" t="n"/>
      <c r="I256" s="11" t="n"/>
      <c r="J256" s="11" t="n"/>
      <c r="K256" s="11" t="n"/>
      <c r="L256" s="11" t="n"/>
      <c r="M256" s="11" t="n"/>
      <c r="N256" s="11" t="n"/>
      <c r="O256" s="11" t="n"/>
      <c r="P256" s="12">
        <f>IF(OR(N256="",H256=""),"",IF(F256="Short",(H256-N256),(N256-H256))*K256*IF(E256="Option",100,1))</f>
        <v/>
      </c>
      <c r="Q256" s="12">
        <f>IF(P256="","",P256-O256)</f>
        <v/>
      </c>
      <c r="R256" s="13">
        <f>IF(Q256="","",IF(H256*K256=0,"",Q256/(H256*K256*IF(E256="Option",100,1))*100))</f>
        <v/>
      </c>
      <c r="S256" s="14">
        <f>IF(OR(Q256="",I256="",I256=H256),"",Q256/(ABS(H256-I256)*K256*IF(E256="Option",100,1)))</f>
        <v/>
      </c>
      <c r="T256" s="15">
        <f>IF(OR(J256="",I256="",I256=H256),"",ABS(J256-H256)/ABS(H256-I256))</f>
        <v/>
      </c>
      <c r="U256" s="16">
        <f>IF(Q256="","",IF(Q256&gt;0,"Win",IF(Q256&lt;0,"Loss","BE")))</f>
        <v/>
      </c>
      <c r="V256" s="16">
        <f>IF(OR(L256="",B256=""),"",L256-B256)</f>
        <v/>
      </c>
      <c r="W256" s="12">
        <f>IF(Q256="","",IF(W255="",Settings!$B$3+Q256,W255+Q256))</f>
        <v/>
      </c>
      <c r="X256" s="11" t="n"/>
      <c r="Y256" s="11" t="n"/>
      <c r="Z256" s="11" t="n"/>
      <c r="AA256" s="11" t="n"/>
      <c r="AB256" s="11" t="n"/>
      <c r="AC256" s="11" t="n"/>
      <c r="AD256" s="11" t="n"/>
      <c r="AE256" s="16">
        <f>IF(OR(AC256="",B256=""),"",AC256-B256)</f>
        <v/>
      </c>
      <c r="AF256" s="11" t="n"/>
    </row>
    <row r="257">
      <c r="A257" s="10" t="n">
        <v>256</v>
      </c>
      <c r="B257" s="11" t="n"/>
      <c r="C257" s="11" t="n"/>
      <c r="D257" s="11" t="n"/>
      <c r="E257" s="11" t="n"/>
      <c r="F257" s="11" t="n"/>
      <c r="G257" s="11" t="n"/>
      <c r="H257" s="11" t="n"/>
      <c r="I257" s="11" t="n"/>
      <c r="J257" s="11" t="n"/>
      <c r="K257" s="11" t="n"/>
      <c r="L257" s="11" t="n"/>
      <c r="M257" s="11" t="n"/>
      <c r="N257" s="11" t="n"/>
      <c r="O257" s="11" t="n"/>
      <c r="P257" s="12">
        <f>IF(OR(N257="",H257=""),"",IF(F257="Short",(H257-N257),(N257-H257))*K257*IF(E257="Option",100,1))</f>
        <v/>
      </c>
      <c r="Q257" s="12">
        <f>IF(P257="","",P257-O257)</f>
        <v/>
      </c>
      <c r="R257" s="13">
        <f>IF(Q257="","",IF(H257*K257=0,"",Q257/(H257*K257*IF(E257="Option",100,1))*100))</f>
        <v/>
      </c>
      <c r="S257" s="14">
        <f>IF(OR(Q257="",I257="",I257=H257),"",Q257/(ABS(H257-I257)*K257*IF(E257="Option",100,1)))</f>
        <v/>
      </c>
      <c r="T257" s="15">
        <f>IF(OR(J257="",I257="",I257=H257),"",ABS(J257-H257)/ABS(H257-I257))</f>
        <v/>
      </c>
      <c r="U257" s="16">
        <f>IF(Q257="","",IF(Q257&gt;0,"Win",IF(Q257&lt;0,"Loss","BE")))</f>
        <v/>
      </c>
      <c r="V257" s="16">
        <f>IF(OR(L257="",B257=""),"",L257-B257)</f>
        <v/>
      </c>
      <c r="W257" s="12">
        <f>IF(Q257="","",IF(W256="",Settings!$B$3+Q257,W256+Q257))</f>
        <v/>
      </c>
      <c r="X257" s="11" t="n"/>
      <c r="Y257" s="11" t="n"/>
      <c r="Z257" s="11" t="n"/>
      <c r="AA257" s="11" t="n"/>
      <c r="AB257" s="11" t="n"/>
      <c r="AC257" s="11" t="n"/>
      <c r="AD257" s="11" t="n"/>
      <c r="AE257" s="16">
        <f>IF(OR(AC257="",B257=""),"",AC257-B257)</f>
        <v/>
      </c>
      <c r="AF257" s="11" t="n"/>
    </row>
    <row r="258">
      <c r="A258" s="10" t="n">
        <v>257</v>
      </c>
      <c r="B258" s="11" t="n"/>
      <c r="C258" s="11" t="n"/>
      <c r="D258" s="11" t="n"/>
      <c r="E258" s="11" t="n"/>
      <c r="F258" s="11" t="n"/>
      <c r="G258" s="11" t="n"/>
      <c r="H258" s="11" t="n"/>
      <c r="I258" s="11" t="n"/>
      <c r="J258" s="11" t="n"/>
      <c r="K258" s="11" t="n"/>
      <c r="L258" s="11" t="n"/>
      <c r="M258" s="11" t="n"/>
      <c r="N258" s="11" t="n"/>
      <c r="O258" s="11" t="n"/>
      <c r="P258" s="12">
        <f>IF(OR(N258="",H258=""),"",IF(F258="Short",(H258-N258),(N258-H258))*K258*IF(E258="Option",100,1))</f>
        <v/>
      </c>
      <c r="Q258" s="12">
        <f>IF(P258="","",P258-O258)</f>
        <v/>
      </c>
      <c r="R258" s="13">
        <f>IF(Q258="","",IF(H258*K258=0,"",Q258/(H258*K258*IF(E258="Option",100,1))*100))</f>
        <v/>
      </c>
      <c r="S258" s="14">
        <f>IF(OR(Q258="",I258="",I258=H258),"",Q258/(ABS(H258-I258)*K258*IF(E258="Option",100,1)))</f>
        <v/>
      </c>
      <c r="T258" s="15">
        <f>IF(OR(J258="",I258="",I258=H258),"",ABS(J258-H258)/ABS(H258-I258))</f>
        <v/>
      </c>
      <c r="U258" s="16">
        <f>IF(Q258="","",IF(Q258&gt;0,"Win",IF(Q258&lt;0,"Loss","BE")))</f>
        <v/>
      </c>
      <c r="V258" s="16">
        <f>IF(OR(L258="",B258=""),"",L258-B258)</f>
        <v/>
      </c>
      <c r="W258" s="12">
        <f>IF(Q258="","",IF(W257="",Settings!$B$3+Q258,W257+Q258))</f>
        <v/>
      </c>
      <c r="X258" s="11" t="n"/>
      <c r="Y258" s="11" t="n"/>
      <c r="Z258" s="11" t="n"/>
      <c r="AA258" s="11" t="n"/>
      <c r="AB258" s="11" t="n"/>
      <c r="AC258" s="11" t="n"/>
      <c r="AD258" s="11" t="n"/>
      <c r="AE258" s="16">
        <f>IF(OR(AC258="",B258=""),"",AC258-B258)</f>
        <v/>
      </c>
      <c r="AF258" s="11" t="n"/>
    </row>
    <row r="259">
      <c r="A259" s="10" t="n">
        <v>258</v>
      </c>
      <c r="B259" s="11" t="n"/>
      <c r="C259" s="11" t="n"/>
      <c r="D259" s="11" t="n"/>
      <c r="E259" s="11" t="n"/>
      <c r="F259" s="11" t="n"/>
      <c r="G259" s="11" t="n"/>
      <c r="H259" s="11" t="n"/>
      <c r="I259" s="11" t="n"/>
      <c r="J259" s="11" t="n"/>
      <c r="K259" s="11" t="n"/>
      <c r="L259" s="11" t="n"/>
      <c r="M259" s="11" t="n"/>
      <c r="N259" s="11" t="n"/>
      <c r="O259" s="11" t="n"/>
      <c r="P259" s="12">
        <f>IF(OR(N259="",H259=""),"",IF(F259="Short",(H259-N259),(N259-H259))*K259*IF(E259="Option",100,1))</f>
        <v/>
      </c>
      <c r="Q259" s="12">
        <f>IF(P259="","",P259-O259)</f>
        <v/>
      </c>
      <c r="R259" s="13">
        <f>IF(Q259="","",IF(H259*K259=0,"",Q259/(H259*K259*IF(E259="Option",100,1))*100))</f>
        <v/>
      </c>
      <c r="S259" s="14">
        <f>IF(OR(Q259="",I259="",I259=H259),"",Q259/(ABS(H259-I259)*K259*IF(E259="Option",100,1)))</f>
        <v/>
      </c>
      <c r="T259" s="15">
        <f>IF(OR(J259="",I259="",I259=H259),"",ABS(J259-H259)/ABS(H259-I259))</f>
        <v/>
      </c>
      <c r="U259" s="16">
        <f>IF(Q259="","",IF(Q259&gt;0,"Win",IF(Q259&lt;0,"Loss","BE")))</f>
        <v/>
      </c>
      <c r="V259" s="16">
        <f>IF(OR(L259="",B259=""),"",L259-B259)</f>
        <v/>
      </c>
      <c r="W259" s="12">
        <f>IF(Q259="","",IF(W258="",Settings!$B$3+Q259,W258+Q259))</f>
        <v/>
      </c>
      <c r="X259" s="11" t="n"/>
      <c r="Y259" s="11" t="n"/>
      <c r="Z259" s="11" t="n"/>
      <c r="AA259" s="11" t="n"/>
      <c r="AB259" s="11" t="n"/>
      <c r="AC259" s="11" t="n"/>
      <c r="AD259" s="11" t="n"/>
      <c r="AE259" s="16">
        <f>IF(OR(AC259="",B259=""),"",AC259-B259)</f>
        <v/>
      </c>
      <c r="AF259" s="11" t="n"/>
    </row>
    <row r="260">
      <c r="A260" s="10" t="n">
        <v>259</v>
      </c>
      <c r="B260" s="11" t="n"/>
      <c r="C260" s="11" t="n"/>
      <c r="D260" s="11" t="n"/>
      <c r="E260" s="11" t="n"/>
      <c r="F260" s="11" t="n"/>
      <c r="G260" s="11" t="n"/>
      <c r="H260" s="11" t="n"/>
      <c r="I260" s="11" t="n"/>
      <c r="J260" s="11" t="n"/>
      <c r="K260" s="11" t="n"/>
      <c r="L260" s="11" t="n"/>
      <c r="M260" s="11" t="n"/>
      <c r="N260" s="11" t="n"/>
      <c r="O260" s="11" t="n"/>
      <c r="P260" s="12">
        <f>IF(OR(N260="",H260=""),"",IF(F260="Short",(H260-N260),(N260-H260))*K260*IF(E260="Option",100,1))</f>
        <v/>
      </c>
      <c r="Q260" s="12">
        <f>IF(P260="","",P260-O260)</f>
        <v/>
      </c>
      <c r="R260" s="13">
        <f>IF(Q260="","",IF(H260*K260=0,"",Q260/(H260*K260*IF(E260="Option",100,1))*100))</f>
        <v/>
      </c>
      <c r="S260" s="14">
        <f>IF(OR(Q260="",I260="",I260=H260),"",Q260/(ABS(H260-I260)*K260*IF(E260="Option",100,1)))</f>
        <v/>
      </c>
      <c r="T260" s="15">
        <f>IF(OR(J260="",I260="",I260=H260),"",ABS(J260-H260)/ABS(H260-I260))</f>
        <v/>
      </c>
      <c r="U260" s="16">
        <f>IF(Q260="","",IF(Q260&gt;0,"Win",IF(Q260&lt;0,"Loss","BE")))</f>
        <v/>
      </c>
      <c r="V260" s="16">
        <f>IF(OR(L260="",B260=""),"",L260-B260)</f>
        <v/>
      </c>
      <c r="W260" s="12">
        <f>IF(Q260="","",IF(W259="",Settings!$B$3+Q260,W259+Q260))</f>
        <v/>
      </c>
      <c r="X260" s="11" t="n"/>
      <c r="Y260" s="11" t="n"/>
      <c r="Z260" s="11" t="n"/>
      <c r="AA260" s="11" t="n"/>
      <c r="AB260" s="11" t="n"/>
      <c r="AC260" s="11" t="n"/>
      <c r="AD260" s="11" t="n"/>
      <c r="AE260" s="16">
        <f>IF(OR(AC260="",B260=""),"",AC260-B260)</f>
        <v/>
      </c>
      <c r="AF260" s="11" t="n"/>
    </row>
    <row r="261">
      <c r="A261" s="10" t="n">
        <v>260</v>
      </c>
      <c r="B261" s="11" t="n"/>
      <c r="C261" s="11" t="n"/>
      <c r="D261" s="11" t="n"/>
      <c r="E261" s="11" t="n"/>
      <c r="F261" s="11" t="n"/>
      <c r="G261" s="11" t="n"/>
      <c r="H261" s="11" t="n"/>
      <c r="I261" s="11" t="n"/>
      <c r="J261" s="11" t="n"/>
      <c r="K261" s="11" t="n"/>
      <c r="L261" s="11" t="n"/>
      <c r="M261" s="11" t="n"/>
      <c r="N261" s="11" t="n"/>
      <c r="O261" s="11" t="n"/>
      <c r="P261" s="12">
        <f>IF(OR(N261="",H261=""),"",IF(F261="Short",(H261-N261),(N261-H261))*K261*IF(E261="Option",100,1))</f>
        <v/>
      </c>
      <c r="Q261" s="12">
        <f>IF(P261="","",P261-O261)</f>
        <v/>
      </c>
      <c r="R261" s="13">
        <f>IF(Q261="","",IF(H261*K261=0,"",Q261/(H261*K261*IF(E261="Option",100,1))*100))</f>
        <v/>
      </c>
      <c r="S261" s="14">
        <f>IF(OR(Q261="",I261="",I261=H261),"",Q261/(ABS(H261-I261)*K261*IF(E261="Option",100,1)))</f>
        <v/>
      </c>
      <c r="T261" s="15">
        <f>IF(OR(J261="",I261="",I261=H261),"",ABS(J261-H261)/ABS(H261-I261))</f>
        <v/>
      </c>
      <c r="U261" s="16">
        <f>IF(Q261="","",IF(Q261&gt;0,"Win",IF(Q261&lt;0,"Loss","BE")))</f>
        <v/>
      </c>
      <c r="V261" s="16">
        <f>IF(OR(L261="",B261=""),"",L261-B261)</f>
        <v/>
      </c>
      <c r="W261" s="12">
        <f>IF(Q261="","",IF(W260="",Settings!$B$3+Q261,W260+Q261))</f>
        <v/>
      </c>
      <c r="X261" s="11" t="n"/>
      <c r="Y261" s="11" t="n"/>
      <c r="Z261" s="11" t="n"/>
      <c r="AA261" s="11" t="n"/>
      <c r="AB261" s="11" t="n"/>
      <c r="AC261" s="11" t="n"/>
      <c r="AD261" s="11" t="n"/>
      <c r="AE261" s="16">
        <f>IF(OR(AC261="",B261=""),"",AC261-B261)</f>
        <v/>
      </c>
      <c r="AF261" s="11" t="n"/>
    </row>
    <row r="262">
      <c r="A262" s="10" t="n">
        <v>261</v>
      </c>
      <c r="B262" s="11" t="n"/>
      <c r="C262" s="11" t="n"/>
      <c r="D262" s="11" t="n"/>
      <c r="E262" s="11" t="n"/>
      <c r="F262" s="11" t="n"/>
      <c r="G262" s="11" t="n"/>
      <c r="H262" s="11" t="n"/>
      <c r="I262" s="11" t="n"/>
      <c r="J262" s="11" t="n"/>
      <c r="K262" s="11" t="n"/>
      <c r="L262" s="11" t="n"/>
      <c r="M262" s="11" t="n"/>
      <c r="N262" s="11" t="n"/>
      <c r="O262" s="11" t="n"/>
      <c r="P262" s="12">
        <f>IF(OR(N262="",H262=""),"",IF(F262="Short",(H262-N262),(N262-H262))*K262*IF(E262="Option",100,1))</f>
        <v/>
      </c>
      <c r="Q262" s="12">
        <f>IF(P262="","",P262-O262)</f>
        <v/>
      </c>
      <c r="R262" s="13">
        <f>IF(Q262="","",IF(H262*K262=0,"",Q262/(H262*K262*IF(E262="Option",100,1))*100))</f>
        <v/>
      </c>
      <c r="S262" s="14">
        <f>IF(OR(Q262="",I262="",I262=H262),"",Q262/(ABS(H262-I262)*K262*IF(E262="Option",100,1)))</f>
        <v/>
      </c>
      <c r="T262" s="15">
        <f>IF(OR(J262="",I262="",I262=H262),"",ABS(J262-H262)/ABS(H262-I262))</f>
        <v/>
      </c>
      <c r="U262" s="16">
        <f>IF(Q262="","",IF(Q262&gt;0,"Win",IF(Q262&lt;0,"Loss","BE")))</f>
        <v/>
      </c>
      <c r="V262" s="16">
        <f>IF(OR(L262="",B262=""),"",L262-B262)</f>
        <v/>
      </c>
      <c r="W262" s="12">
        <f>IF(Q262="","",IF(W261="",Settings!$B$3+Q262,W261+Q262))</f>
        <v/>
      </c>
      <c r="X262" s="11" t="n"/>
      <c r="Y262" s="11" t="n"/>
      <c r="Z262" s="11" t="n"/>
      <c r="AA262" s="11" t="n"/>
      <c r="AB262" s="11" t="n"/>
      <c r="AC262" s="11" t="n"/>
      <c r="AD262" s="11" t="n"/>
      <c r="AE262" s="16">
        <f>IF(OR(AC262="",B262=""),"",AC262-B262)</f>
        <v/>
      </c>
      <c r="AF262" s="11" t="n"/>
    </row>
    <row r="263">
      <c r="A263" s="10" t="n">
        <v>262</v>
      </c>
      <c r="B263" s="11" t="n"/>
      <c r="C263" s="11" t="n"/>
      <c r="D263" s="11" t="n"/>
      <c r="E263" s="11" t="n"/>
      <c r="F263" s="11" t="n"/>
      <c r="G263" s="11" t="n"/>
      <c r="H263" s="11" t="n"/>
      <c r="I263" s="11" t="n"/>
      <c r="J263" s="11" t="n"/>
      <c r="K263" s="11" t="n"/>
      <c r="L263" s="11" t="n"/>
      <c r="M263" s="11" t="n"/>
      <c r="N263" s="11" t="n"/>
      <c r="O263" s="11" t="n"/>
      <c r="P263" s="12">
        <f>IF(OR(N263="",H263=""),"",IF(F263="Short",(H263-N263),(N263-H263))*K263*IF(E263="Option",100,1))</f>
        <v/>
      </c>
      <c r="Q263" s="12">
        <f>IF(P263="","",P263-O263)</f>
        <v/>
      </c>
      <c r="R263" s="13">
        <f>IF(Q263="","",IF(H263*K263=0,"",Q263/(H263*K263*IF(E263="Option",100,1))*100))</f>
        <v/>
      </c>
      <c r="S263" s="14">
        <f>IF(OR(Q263="",I263="",I263=H263),"",Q263/(ABS(H263-I263)*K263*IF(E263="Option",100,1)))</f>
        <v/>
      </c>
      <c r="T263" s="15">
        <f>IF(OR(J263="",I263="",I263=H263),"",ABS(J263-H263)/ABS(H263-I263))</f>
        <v/>
      </c>
      <c r="U263" s="16">
        <f>IF(Q263="","",IF(Q263&gt;0,"Win",IF(Q263&lt;0,"Loss","BE")))</f>
        <v/>
      </c>
      <c r="V263" s="16">
        <f>IF(OR(L263="",B263=""),"",L263-B263)</f>
        <v/>
      </c>
      <c r="W263" s="12">
        <f>IF(Q263="","",IF(W262="",Settings!$B$3+Q263,W262+Q263))</f>
        <v/>
      </c>
      <c r="X263" s="11" t="n"/>
      <c r="Y263" s="11" t="n"/>
      <c r="Z263" s="11" t="n"/>
      <c r="AA263" s="11" t="n"/>
      <c r="AB263" s="11" t="n"/>
      <c r="AC263" s="11" t="n"/>
      <c r="AD263" s="11" t="n"/>
      <c r="AE263" s="16">
        <f>IF(OR(AC263="",B263=""),"",AC263-B263)</f>
        <v/>
      </c>
      <c r="AF263" s="11" t="n"/>
    </row>
    <row r="264">
      <c r="A264" s="10" t="n">
        <v>263</v>
      </c>
      <c r="B264" s="11" t="n"/>
      <c r="C264" s="11" t="n"/>
      <c r="D264" s="11" t="n"/>
      <c r="E264" s="11" t="n"/>
      <c r="F264" s="11" t="n"/>
      <c r="G264" s="11" t="n"/>
      <c r="H264" s="11" t="n"/>
      <c r="I264" s="11" t="n"/>
      <c r="J264" s="11" t="n"/>
      <c r="K264" s="11" t="n"/>
      <c r="L264" s="11" t="n"/>
      <c r="M264" s="11" t="n"/>
      <c r="N264" s="11" t="n"/>
      <c r="O264" s="11" t="n"/>
      <c r="P264" s="12">
        <f>IF(OR(N264="",H264=""),"",IF(F264="Short",(H264-N264),(N264-H264))*K264*IF(E264="Option",100,1))</f>
        <v/>
      </c>
      <c r="Q264" s="12">
        <f>IF(P264="","",P264-O264)</f>
        <v/>
      </c>
      <c r="R264" s="13">
        <f>IF(Q264="","",IF(H264*K264=0,"",Q264/(H264*K264*IF(E264="Option",100,1))*100))</f>
        <v/>
      </c>
      <c r="S264" s="14">
        <f>IF(OR(Q264="",I264="",I264=H264),"",Q264/(ABS(H264-I264)*K264*IF(E264="Option",100,1)))</f>
        <v/>
      </c>
      <c r="T264" s="15">
        <f>IF(OR(J264="",I264="",I264=H264),"",ABS(J264-H264)/ABS(H264-I264))</f>
        <v/>
      </c>
      <c r="U264" s="16">
        <f>IF(Q264="","",IF(Q264&gt;0,"Win",IF(Q264&lt;0,"Loss","BE")))</f>
        <v/>
      </c>
      <c r="V264" s="16">
        <f>IF(OR(L264="",B264=""),"",L264-B264)</f>
        <v/>
      </c>
      <c r="W264" s="12">
        <f>IF(Q264="","",IF(W263="",Settings!$B$3+Q264,W263+Q264))</f>
        <v/>
      </c>
      <c r="X264" s="11" t="n"/>
      <c r="Y264" s="11" t="n"/>
      <c r="Z264" s="11" t="n"/>
      <c r="AA264" s="11" t="n"/>
      <c r="AB264" s="11" t="n"/>
      <c r="AC264" s="11" t="n"/>
      <c r="AD264" s="11" t="n"/>
      <c r="AE264" s="16">
        <f>IF(OR(AC264="",B264=""),"",AC264-B264)</f>
        <v/>
      </c>
      <c r="AF264" s="11" t="n"/>
    </row>
    <row r="265">
      <c r="A265" s="10" t="n">
        <v>264</v>
      </c>
      <c r="B265" s="11" t="n"/>
      <c r="C265" s="11" t="n"/>
      <c r="D265" s="11" t="n"/>
      <c r="E265" s="11" t="n"/>
      <c r="F265" s="11" t="n"/>
      <c r="G265" s="11" t="n"/>
      <c r="H265" s="11" t="n"/>
      <c r="I265" s="11" t="n"/>
      <c r="J265" s="11" t="n"/>
      <c r="K265" s="11" t="n"/>
      <c r="L265" s="11" t="n"/>
      <c r="M265" s="11" t="n"/>
      <c r="N265" s="11" t="n"/>
      <c r="O265" s="11" t="n"/>
      <c r="P265" s="12">
        <f>IF(OR(N265="",H265=""),"",IF(F265="Short",(H265-N265),(N265-H265))*K265*IF(E265="Option",100,1))</f>
        <v/>
      </c>
      <c r="Q265" s="12">
        <f>IF(P265="","",P265-O265)</f>
        <v/>
      </c>
      <c r="R265" s="13">
        <f>IF(Q265="","",IF(H265*K265=0,"",Q265/(H265*K265*IF(E265="Option",100,1))*100))</f>
        <v/>
      </c>
      <c r="S265" s="14">
        <f>IF(OR(Q265="",I265="",I265=H265),"",Q265/(ABS(H265-I265)*K265*IF(E265="Option",100,1)))</f>
        <v/>
      </c>
      <c r="T265" s="15">
        <f>IF(OR(J265="",I265="",I265=H265),"",ABS(J265-H265)/ABS(H265-I265))</f>
        <v/>
      </c>
      <c r="U265" s="16">
        <f>IF(Q265="","",IF(Q265&gt;0,"Win",IF(Q265&lt;0,"Loss","BE")))</f>
        <v/>
      </c>
      <c r="V265" s="16">
        <f>IF(OR(L265="",B265=""),"",L265-B265)</f>
        <v/>
      </c>
      <c r="W265" s="12">
        <f>IF(Q265="","",IF(W264="",Settings!$B$3+Q265,W264+Q265))</f>
        <v/>
      </c>
      <c r="X265" s="11" t="n"/>
      <c r="Y265" s="11" t="n"/>
      <c r="Z265" s="11" t="n"/>
      <c r="AA265" s="11" t="n"/>
      <c r="AB265" s="11" t="n"/>
      <c r="AC265" s="11" t="n"/>
      <c r="AD265" s="11" t="n"/>
      <c r="AE265" s="16">
        <f>IF(OR(AC265="",B265=""),"",AC265-B265)</f>
        <v/>
      </c>
      <c r="AF265" s="11" t="n"/>
    </row>
    <row r="266">
      <c r="A266" s="10" t="n">
        <v>265</v>
      </c>
      <c r="B266" s="11" t="n"/>
      <c r="C266" s="11" t="n"/>
      <c r="D266" s="11" t="n"/>
      <c r="E266" s="11" t="n"/>
      <c r="F266" s="11" t="n"/>
      <c r="G266" s="11" t="n"/>
      <c r="H266" s="11" t="n"/>
      <c r="I266" s="11" t="n"/>
      <c r="J266" s="11" t="n"/>
      <c r="K266" s="11" t="n"/>
      <c r="L266" s="11" t="n"/>
      <c r="M266" s="11" t="n"/>
      <c r="N266" s="11" t="n"/>
      <c r="O266" s="11" t="n"/>
      <c r="P266" s="12">
        <f>IF(OR(N266="",H266=""),"",IF(F266="Short",(H266-N266),(N266-H266))*K266*IF(E266="Option",100,1))</f>
        <v/>
      </c>
      <c r="Q266" s="12">
        <f>IF(P266="","",P266-O266)</f>
        <v/>
      </c>
      <c r="R266" s="13">
        <f>IF(Q266="","",IF(H266*K266=0,"",Q266/(H266*K266*IF(E266="Option",100,1))*100))</f>
        <v/>
      </c>
      <c r="S266" s="14">
        <f>IF(OR(Q266="",I266="",I266=H266),"",Q266/(ABS(H266-I266)*K266*IF(E266="Option",100,1)))</f>
        <v/>
      </c>
      <c r="T266" s="15">
        <f>IF(OR(J266="",I266="",I266=H266),"",ABS(J266-H266)/ABS(H266-I266))</f>
        <v/>
      </c>
      <c r="U266" s="16">
        <f>IF(Q266="","",IF(Q266&gt;0,"Win",IF(Q266&lt;0,"Loss","BE")))</f>
        <v/>
      </c>
      <c r="V266" s="16">
        <f>IF(OR(L266="",B266=""),"",L266-B266)</f>
        <v/>
      </c>
      <c r="W266" s="12">
        <f>IF(Q266="","",IF(W265="",Settings!$B$3+Q266,W265+Q266))</f>
        <v/>
      </c>
      <c r="X266" s="11" t="n"/>
      <c r="Y266" s="11" t="n"/>
      <c r="Z266" s="11" t="n"/>
      <c r="AA266" s="11" t="n"/>
      <c r="AB266" s="11" t="n"/>
      <c r="AC266" s="11" t="n"/>
      <c r="AD266" s="11" t="n"/>
      <c r="AE266" s="16">
        <f>IF(OR(AC266="",B266=""),"",AC266-B266)</f>
        <v/>
      </c>
      <c r="AF266" s="11" t="n"/>
    </row>
    <row r="267">
      <c r="A267" s="10" t="n">
        <v>266</v>
      </c>
      <c r="B267" s="11" t="n"/>
      <c r="C267" s="11" t="n"/>
      <c r="D267" s="11" t="n"/>
      <c r="E267" s="11" t="n"/>
      <c r="F267" s="11" t="n"/>
      <c r="G267" s="11" t="n"/>
      <c r="H267" s="11" t="n"/>
      <c r="I267" s="11" t="n"/>
      <c r="J267" s="11" t="n"/>
      <c r="K267" s="11" t="n"/>
      <c r="L267" s="11" t="n"/>
      <c r="M267" s="11" t="n"/>
      <c r="N267" s="11" t="n"/>
      <c r="O267" s="11" t="n"/>
      <c r="P267" s="12">
        <f>IF(OR(N267="",H267=""),"",IF(F267="Short",(H267-N267),(N267-H267))*K267*IF(E267="Option",100,1))</f>
        <v/>
      </c>
      <c r="Q267" s="12">
        <f>IF(P267="","",P267-O267)</f>
        <v/>
      </c>
      <c r="R267" s="13">
        <f>IF(Q267="","",IF(H267*K267=0,"",Q267/(H267*K267*IF(E267="Option",100,1))*100))</f>
        <v/>
      </c>
      <c r="S267" s="14">
        <f>IF(OR(Q267="",I267="",I267=H267),"",Q267/(ABS(H267-I267)*K267*IF(E267="Option",100,1)))</f>
        <v/>
      </c>
      <c r="T267" s="15">
        <f>IF(OR(J267="",I267="",I267=H267),"",ABS(J267-H267)/ABS(H267-I267))</f>
        <v/>
      </c>
      <c r="U267" s="16">
        <f>IF(Q267="","",IF(Q267&gt;0,"Win",IF(Q267&lt;0,"Loss","BE")))</f>
        <v/>
      </c>
      <c r="V267" s="16">
        <f>IF(OR(L267="",B267=""),"",L267-B267)</f>
        <v/>
      </c>
      <c r="W267" s="12">
        <f>IF(Q267="","",IF(W266="",Settings!$B$3+Q267,W266+Q267))</f>
        <v/>
      </c>
      <c r="X267" s="11" t="n"/>
      <c r="Y267" s="11" t="n"/>
      <c r="Z267" s="11" t="n"/>
      <c r="AA267" s="11" t="n"/>
      <c r="AB267" s="11" t="n"/>
      <c r="AC267" s="11" t="n"/>
      <c r="AD267" s="11" t="n"/>
      <c r="AE267" s="16">
        <f>IF(OR(AC267="",B267=""),"",AC267-B267)</f>
        <v/>
      </c>
      <c r="AF267" s="11" t="n"/>
    </row>
    <row r="268">
      <c r="A268" s="10" t="n">
        <v>267</v>
      </c>
      <c r="B268" s="11" t="n"/>
      <c r="C268" s="11" t="n"/>
      <c r="D268" s="11" t="n"/>
      <c r="E268" s="11" t="n"/>
      <c r="F268" s="11" t="n"/>
      <c r="G268" s="11" t="n"/>
      <c r="H268" s="11" t="n"/>
      <c r="I268" s="11" t="n"/>
      <c r="J268" s="11" t="n"/>
      <c r="K268" s="11" t="n"/>
      <c r="L268" s="11" t="n"/>
      <c r="M268" s="11" t="n"/>
      <c r="N268" s="11" t="n"/>
      <c r="O268" s="11" t="n"/>
      <c r="P268" s="12">
        <f>IF(OR(N268="",H268=""),"",IF(F268="Short",(H268-N268),(N268-H268))*K268*IF(E268="Option",100,1))</f>
        <v/>
      </c>
      <c r="Q268" s="12">
        <f>IF(P268="","",P268-O268)</f>
        <v/>
      </c>
      <c r="R268" s="13">
        <f>IF(Q268="","",IF(H268*K268=0,"",Q268/(H268*K268*IF(E268="Option",100,1))*100))</f>
        <v/>
      </c>
      <c r="S268" s="14">
        <f>IF(OR(Q268="",I268="",I268=H268),"",Q268/(ABS(H268-I268)*K268*IF(E268="Option",100,1)))</f>
        <v/>
      </c>
      <c r="T268" s="15">
        <f>IF(OR(J268="",I268="",I268=H268),"",ABS(J268-H268)/ABS(H268-I268))</f>
        <v/>
      </c>
      <c r="U268" s="16">
        <f>IF(Q268="","",IF(Q268&gt;0,"Win",IF(Q268&lt;0,"Loss","BE")))</f>
        <v/>
      </c>
      <c r="V268" s="16">
        <f>IF(OR(L268="",B268=""),"",L268-B268)</f>
        <v/>
      </c>
      <c r="W268" s="12">
        <f>IF(Q268="","",IF(W267="",Settings!$B$3+Q268,W267+Q268))</f>
        <v/>
      </c>
      <c r="X268" s="11" t="n"/>
      <c r="Y268" s="11" t="n"/>
      <c r="Z268" s="11" t="n"/>
      <c r="AA268" s="11" t="n"/>
      <c r="AB268" s="11" t="n"/>
      <c r="AC268" s="11" t="n"/>
      <c r="AD268" s="11" t="n"/>
      <c r="AE268" s="16">
        <f>IF(OR(AC268="",B268=""),"",AC268-B268)</f>
        <v/>
      </c>
      <c r="AF268" s="11" t="n"/>
    </row>
    <row r="269">
      <c r="A269" s="10" t="n">
        <v>268</v>
      </c>
      <c r="B269" s="11" t="n"/>
      <c r="C269" s="11" t="n"/>
      <c r="D269" s="11" t="n"/>
      <c r="E269" s="11" t="n"/>
      <c r="F269" s="11" t="n"/>
      <c r="G269" s="11" t="n"/>
      <c r="H269" s="11" t="n"/>
      <c r="I269" s="11" t="n"/>
      <c r="J269" s="11" t="n"/>
      <c r="K269" s="11" t="n"/>
      <c r="L269" s="11" t="n"/>
      <c r="M269" s="11" t="n"/>
      <c r="N269" s="11" t="n"/>
      <c r="O269" s="11" t="n"/>
      <c r="P269" s="12">
        <f>IF(OR(N269="",H269=""),"",IF(F269="Short",(H269-N269),(N269-H269))*K269*IF(E269="Option",100,1))</f>
        <v/>
      </c>
      <c r="Q269" s="12">
        <f>IF(P269="","",P269-O269)</f>
        <v/>
      </c>
      <c r="R269" s="13">
        <f>IF(Q269="","",IF(H269*K269=0,"",Q269/(H269*K269*IF(E269="Option",100,1))*100))</f>
        <v/>
      </c>
      <c r="S269" s="14">
        <f>IF(OR(Q269="",I269="",I269=H269),"",Q269/(ABS(H269-I269)*K269*IF(E269="Option",100,1)))</f>
        <v/>
      </c>
      <c r="T269" s="15">
        <f>IF(OR(J269="",I269="",I269=H269),"",ABS(J269-H269)/ABS(H269-I269))</f>
        <v/>
      </c>
      <c r="U269" s="16">
        <f>IF(Q269="","",IF(Q269&gt;0,"Win",IF(Q269&lt;0,"Loss","BE")))</f>
        <v/>
      </c>
      <c r="V269" s="16">
        <f>IF(OR(L269="",B269=""),"",L269-B269)</f>
        <v/>
      </c>
      <c r="W269" s="12">
        <f>IF(Q269="","",IF(W268="",Settings!$B$3+Q269,W268+Q269))</f>
        <v/>
      </c>
      <c r="X269" s="11" t="n"/>
      <c r="Y269" s="11" t="n"/>
      <c r="Z269" s="11" t="n"/>
      <c r="AA269" s="11" t="n"/>
      <c r="AB269" s="11" t="n"/>
      <c r="AC269" s="11" t="n"/>
      <c r="AD269" s="11" t="n"/>
      <c r="AE269" s="16">
        <f>IF(OR(AC269="",B269=""),"",AC269-B269)</f>
        <v/>
      </c>
      <c r="AF269" s="11" t="n"/>
    </row>
    <row r="270">
      <c r="A270" s="10" t="n">
        <v>269</v>
      </c>
      <c r="B270" s="11" t="n"/>
      <c r="C270" s="11" t="n"/>
      <c r="D270" s="11" t="n"/>
      <c r="E270" s="11" t="n"/>
      <c r="F270" s="11" t="n"/>
      <c r="G270" s="11" t="n"/>
      <c r="H270" s="11" t="n"/>
      <c r="I270" s="11" t="n"/>
      <c r="J270" s="11" t="n"/>
      <c r="K270" s="11" t="n"/>
      <c r="L270" s="11" t="n"/>
      <c r="M270" s="11" t="n"/>
      <c r="N270" s="11" t="n"/>
      <c r="O270" s="11" t="n"/>
      <c r="P270" s="12">
        <f>IF(OR(N270="",H270=""),"",IF(F270="Short",(H270-N270),(N270-H270))*K270*IF(E270="Option",100,1))</f>
        <v/>
      </c>
      <c r="Q270" s="12">
        <f>IF(P270="","",P270-O270)</f>
        <v/>
      </c>
      <c r="R270" s="13">
        <f>IF(Q270="","",IF(H270*K270=0,"",Q270/(H270*K270*IF(E270="Option",100,1))*100))</f>
        <v/>
      </c>
      <c r="S270" s="14">
        <f>IF(OR(Q270="",I270="",I270=H270),"",Q270/(ABS(H270-I270)*K270*IF(E270="Option",100,1)))</f>
        <v/>
      </c>
      <c r="T270" s="15">
        <f>IF(OR(J270="",I270="",I270=H270),"",ABS(J270-H270)/ABS(H270-I270))</f>
        <v/>
      </c>
      <c r="U270" s="16">
        <f>IF(Q270="","",IF(Q270&gt;0,"Win",IF(Q270&lt;0,"Loss","BE")))</f>
        <v/>
      </c>
      <c r="V270" s="16">
        <f>IF(OR(L270="",B270=""),"",L270-B270)</f>
        <v/>
      </c>
      <c r="W270" s="12">
        <f>IF(Q270="","",IF(W269="",Settings!$B$3+Q270,W269+Q270))</f>
        <v/>
      </c>
      <c r="X270" s="11" t="n"/>
      <c r="Y270" s="11" t="n"/>
      <c r="Z270" s="11" t="n"/>
      <c r="AA270" s="11" t="n"/>
      <c r="AB270" s="11" t="n"/>
      <c r="AC270" s="11" t="n"/>
      <c r="AD270" s="11" t="n"/>
      <c r="AE270" s="16">
        <f>IF(OR(AC270="",B270=""),"",AC270-B270)</f>
        <v/>
      </c>
      <c r="AF270" s="11" t="n"/>
    </row>
    <row r="271">
      <c r="A271" s="10" t="n">
        <v>270</v>
      </c>
      <c r="B271" s="11" t="n"/>
      <c r="C271" s="11" t="n"/>
      <c r="D271" s="11" t="n"/>
      <c r="E271" s="11" t="n"/>
      <c r="F271" s="11" t="n"/>
      <c r="G271" s="11" t="n"/>
      <c r="H271" s="11" t="n"/>
      <c r="I271" s="11" t="n"/>
      <c r="J271" s="11" t="n"/>
      <c r="K271" s="11" t="n"/>
      <c r="L271" s="11" t="n"/>
      <c r="M271" s="11" t="n"/>
      <c r="N271" s="11" t="n"/>
      <c r="O271" s="11" t="n"/>
      <c r="P271" s="12">
        <f>IF(OR(N271="",H271=""),"",IF(F271="Short",(H271-N271),(N271-H271))*K271*IF(E271="Option",100,1))</f>
        <v/>
      </c>
      <c r="Q271" s="12">
        <f>IF(P271="","",P271-O271)</f>
        <v/>
      </c>
      <c r="R271" s="13">
        <f>IF(Q271="","",IF(H271*K271=0,"",Q271/(H271*K271*IF(E271="Option",100,1))*100))</f>
        <v/>
      </c>
      <c r="S271" s="14">
        <f>IF(OR(Q271="",I271="",I271=H271),"",Q271/(ABS(H271-I271)*K271*IF(E271="Option",100,1)))</f>
        <v/>
      </c>
      <c r="T271" s="15">
        <f>IF(OR(J271="",I271="",I271=H271),"",ABS(J271-H271)/ABS(H271-I271))</f>
        <v/>
      </c>
      <c r="U271" s="16">
        <f>IF(Q271="","",IF(Q271&gt;0,"Win",IF(Q271&lt;0,"Loss","BE")))</f>
        <v/>
      </c>
      <c r="V271" s="16">
        <f>IF(OR(L271="",B271=""),"",L271-B271)</f>
        <v/>
      </c>
      <c r="W271" s="12">
        <f>IF(Q271="","",IF(W270="",Settings!$B$3+Q271,W270+Q271))</f>
        <v/>
      </c>
      <c r="X271" s="11" t="n"/>
      <c r="Y271" s="11" t="n"/>
      <c r="Z271" s="11" t="n"/>
      <c r="AA271" s="11" t="n"/>
      <c r="AB271" s="11" t="n"/>
      <c r="AC271" s="11" t="n"/>
      <c r="AD271" s="11" t="n"/>
      <c r="AE271" s="16">
        <f>IF(OR(AC271="",B271=""),"",AC271-B271)</f>
        <v/>
      </c>
      <c r="AF271" s="11" t="n"/>
    </row>
    <row r="272">
      <c r="A272" s="10" t="n">
        <v>271</v>
      </c>
      <c r="B272" s="11" t="n"/>
      <c r="C272" s="11" t="n"/>
      <c r="D272" s="11" t="n"/>
      <c r="E272" s="11" t="n"/>
      <c r="F272" s="11" t="n"/>
      <c r="G272" s="11" t="n"/>
      <c r="H272" s="11" t="n"/>
      <c r="I272" s="11" t="n"/>
      <c r="J272" s="11" t="n"/>
      <c r="K272" s="11" t="n"/>
      <c r="L272" s="11" t="n"/>
      <c r="M272" s="11" t="n"/>
      <c r="N272" s="11" t="n"/>
      <c r="O272" s="11" t="n"/>
      <c r="P272" s="12">
        <f>IF(OR(N272="",H272=""),"",IF(F272="Short",(H272-N272),(N272-H272))*K272*IF(E272="Option",100,1))</f>
        <v/>
      </c>
      <c r="Q272" s="12">
        <f>IF(P272="","",P272-O272)</f>
        <v/>
      </c>
      <c r="R272" s="13">
        <f>IF(Q272="","",IF(H272*K272=0,"",Q272/(H272*K272*IF(E272="Option",100,1))*100))</f>
        <v/>
      </c>
      <c r="S272" s="14">
        <f>IF(OR(Q272="",I272="",I272=H272),"",Q272/(ABS(H272-I272)*K272*IF(E272="Option",100,1)))</f>
        <v/>
      </c>
      <c r="T272" s="15">
        <f>IF(OR(J272="",I272="",I272=H272),"",ABS(J272-H272)/ABS(H272-I272))</f>
        <v/>
      </c>
      <c r="U272" s="16">
        <f>IF(Q272="","",IF(Q272&gt;0,"Win",IF(Q272&lt;0,"Loss","BE")))</f>
        <v/>
      </c>
      <c r="V272" s="16">
        <f>IF(OR(L272="",B272=""),"",L272-B272)</f>
        <v/>
      </c>
      <c r="W272" s="12">
        <f>IF(Q272="","",IF(W271="",Settings!$B$3+Q272,W271+Q272))</f>
        <v/>
      </c>
      <c r="X272" s="11" t="n"/>
      <c r="Y272" s="11" t="n"/>
      <c r="Z272" s="11" t="n"/>
      <c r="AA272" s="11" t="n"/>
      <c r="AB272" s="11" t="n"/>
      <c r="AC272" s="11" t="n"/>
      <c r="AD272" s="11" t="n"/>
      <c r="AE272" s="16">
        <f>IF(OR(AC272="",B272=""),"",AC272-B272)</f>
        <v/>
      </c>
      <c r="AF272" s="11" t="n"/>
    </row>
    <row r="273">
      <c r="A273" s="10" t="n">
        <v>272</v>
      </c>
      <c r="B273" s="11" t="n"/>
      <c r="C273" s="11" t="n"/>
      <c r="D273" s="11" t="n"/>
      <c r="E273" s="11" t="n"/>
      <c r="F273" s="11" t="n"/>
      <c r="G273" s="11" t="n"/>
      <c r="H273" s="11" t="n"/>
      <c r="I273" s="11" t="n"/>
      <c r="J273" s="11" t="n"/>
      <c r="K273" s="11" t="n"/>
      <c r="L273" s="11" t="n"/>
      <c r="M273" s="11" t="n"/>
      <c r="N273" s="11" t="n"/>
      <c r="O273" s="11" t="n"/>
      <c r="P273" s="12">
        <f>IF(OR(N273="",H273=""),"",IF(F273="Short",(H273-N273),(N273-H273))*K273*IF(E273="Option",100,1))</f>
        <v/>
      </c>
      <c r="Q273" s="12">
        <f>IF(P273="","",P273-O273)</f>
        <v/>
      </c>
      <c r="R273" s="13">
        <f>IF(Q273="","",IF(H273*K273=0,"",Q273/(H273*K273*IF(E273="Option",100,1))*100))</f>
        <v/>
      </c>
      <c r="S273" s="14">
        <f>IF(OR(Q273="",I273="",I273=H273),"",Q273/(ABS(H273-I273)*K273*IF(E273="Option",100,1)))</f>
        <v/>
      </c>
      <c r="T273" s="15">
        <f>IF(OR(J273="",I273="",I273=H273),"",ABS(J273-H273)/ABS(H273-I273))</f>
        <v/>
      </c>
      <c r="U273" s="16">
        <f>IF(Q273="","",IF(Q273&gt;0,"Win",IF(Q273&lt;0,"Loss","BE")))</f>
        <v/>
      </c>
      <c r="V273" s="16">
        <f>IF(OR(L273="",B273=""),"",L273-B273)</f>
        <v/>
      </c>
      <c r="W273" s="12">
        <f>IF(Q273="","",IF(W272="",Settings!$B$3+Q273,W272+Q273))</f>
        <v/>
      </c>
      <c r="X273" s="11" t="n"/>
      <c r="Y273" s="11" t="n"/>
      <c r="Z273" s="11" t="n"/>
      <c r="AA273" s="11" t="n"/>
      <c r="AB273" s="11" t="n"/>
      <c r="AC273" s="11" t="n"/>
      <c r="AD273" s="11" t="n"/>
      <c r="AE273" s="16">
        <f>IF(OR(AC273="",B273=""),"",AC273-B273)</f>
        <v/>
      </c>
      <c r="AF273" s="11" t="n"/>
    </row>
    <row r="274">
      <c r="A274" s="10" t="n">
        <v>273</v>
      </c>
      <c r="B274" s="11" t="n"/>
      <c r="C274" s="11" t="n"/>
      <c r="D274" s="11" t="n"/>
      <c r="E274" s="11" t="n"/>
      <c r="F274" s="11" t="n"/>
      <c r="G274" s="11" t="n"/>
      <c r="H274" s="11" t="n"/>
      <c r="I274" s="11" t="n"/>
      <c r="J274" s="11" t="n"/>
      <c r="K274" s="11" t="n"/>
      <c r="L274" s="11" t="n"/>
      <c r="M274" s="11" t="n"/>
      <c r="N274" s="11" t="n"/>
      <c r="O274" s="11" t="n"/>
      <c r="P274" s="12">
        <f>IF(OR(N274="",H274=""),"",IF(F274="Short",(H274-N274),(N274-H274))*K274*IF(E274="Option",100,1))</f>
        <v/>
      </c>
      <c r="Q274" s="12">
        <f>IF(P274="","",P274-O274)</f>
        <v/>
      </c>
      <c r="R274" s="13">
        <f>IF(Q274="","",IF(H274*K274=0,"",Q274/(H274*K274*IF(E274="Option",100,1))*100))</f>
        <v/>
      </c>
      <c r="S274" s="14">
        <f>IF(OR(Q274="",I274="",I274=H274),"",Q274/(ABS(H274-I274)*K274*IF(E274="Option",100,1)))</f>
        <v/>
      </c>
      <c r="T274" s="15">
        <f>IF(OR(J274="",I274="",I274=H274),"",ABS(J274-H274)/ABS(H274-I274))</f>
        <v/>
      </c>
      <c r="U274" s="16">
        <f>IF(Q274="","",IF(Q274&gt;0,"Win",IF(Q274&lt;0,"Loss","BE")))</f>
        <v/>
      </c>
      <c r="V274" s="16">
        <f>IF(OR(L274="",B274=""),"",L274-B274)</f>
        <v/>
      </c>
      <c r="W274" s="12">
        <f>IF(Q274="","",IF(W273="",Settings!$B$3+Q274,W273+Q274))</f>
        <v/>
      </c>
      <c r="X274" s="11" t="n"/>
      <c r="Y274" s="11" t="n"/>
      <c r="Z274" s="11" t="n"/>
      <c r="AA274" s="11" t="n"/>
      <c r="AB274" s="11" t="n"/>
      <c r="AC274" s="11" t="n"/>
      <c r="AD274" s="11" t="n"/>
      <c r="AE274" s="16">
        <f>IF(OR(AC274="",B274=""),"",AC274-B274)</f>
        <v/>
      </c>
      <c r="AF274" s="11" t="n"/>
    </row>
    <row r="275">
      <c r="A275" s="10" t="n">
        <v>274</v>
      </c>
      <c r="B275" s="11" t="n"/>
      <c r="C275" s="11" t="n"/>
      <c r="D275" s="11" t="n"/>
      <c r="E275" s="11" t="n"/>
      <c r="F275" s="11" t="n"/>
      <c r="G275" s="11" t="n"/>
      <c r="H275" s="11" t="n"/>
      <c r="I275" s="11" t="n"/>
      <c r="J275" s="11" t="n"/>
      <c r="K275" s="11" t="n"/>
      <c r="L275" s="11" t="n"/>
      <c r="M275" s="11" t="n"/>
      <c r="N275" s="11" t="n"/>
      <c r="O275" s="11" t="n"/>
      <c r="P275" s="12">
        <f>IF(OR(N275="",H275=""),"",IF(F275="Short",(H275-N275),(N275-H275))*K275*IF(E275="Option",100,1))</f>
        <v/>
      </c>
      <c r="Q275" s="12">
        <f>IF(P275="","",P275-O275)</f>
        <v/>
      </c>
      <c r="R275" s="13">
        <f>IF(Q275="","",IF(H275*K275=0,"",Q275/(H275*K275*IF(E275="Option",100,1))*100))</f>
        <v/>
      </c>
      <c r="S275" s="14">
        <f>IF(OR(Q275="",I275="",I275=H275),"",Q275/(ABS(H275-I275)*K275*IF(E275="Option",100,1)))</f>
        <v/>
      </c>
      <c r="T275" s="15">
        <f>IF(OR(J275="",I275="",I275=H275),"",ABS(J275-H275)/ABS(H275-I275))</f>
        <v/>
      </c>
      <c r="U275" s="16">
        <f>IF(Q275="","",IF(Q275&gt;0,"Win",IF(Q275&lt;0,"Loss","BE")))</f>
        <v/>
      </c>
      <c r="V275" s="16">
        <f>IF(OR(L275="",B275=""),"",L275-B275)</f>
        <v/>
      </c>
      <c r="W275" s="12">
        <f>IF(Q275="","",IF(W274="",Settings!$B$3+Q275,W274+Q275))</f>
        <v/>
      </c>
      <c r="X275" s="11" t="n"/>
      <c r="Y275" s="11" t="n"/>
      <c r="Z275" s="11" t="n"/>
      <c r="AA275" s="11" t="n"/>
      <c r="AB275" s="11" t="n"/>
      <c r="AC275" s="11" t="n"/>
      <c r="AD275" s="11" t="n"/>
      <c r="AE275" s="16">
        <f>IF(OR(AC275="",B275=""),"",AC275-B275)</f>
        <v/>
      </c>
      <c r="AF275" s="11" t="n"/>
    </row>
    <row r="276">
      <c r="A276" s="10" t="n">
        <v>275</v>
      </c>
      <c r="B276" s="11" t="n"/>
      <c r="C276" s="11" t="n"/>
      <c r="D276" s="11" t="n"/>
      <c r="E276" s="11" t="n"/>
      <c r="F276" s="11" t="n"/>
      <c r="G276" s="11" t="n"/>
      <c r="H276" s="11" t="n"/>
      <c r="I276" s="11" t="n"/>
      <c r="J276" s="11" t="n"/>
      <c r="K276" s="11" t="n"/>
      <c r="L276" s="11" t="n"/>
      <c r="M276" s="11" t="n"/>
      <c r="N276" s="11" t="n"/>
      <c r="O276" s="11" t="n"/>
      <c r="P276" s="12">
        <f>IF(OR(N276="",H276=""),"",IF(F276="Short",(H276-N276),(N276-H276))*K276*IF(E276="Option",100,1))</f>
        <v/>
      </c>
      <c r="Q276" s="12">
        <f>IF(P276="","",P276-O276)</f>
        <v/>
      </c>
      <c r="R276" s="13">
        <f>IF(Q276="","",IF(H276*K276=0,"",Q276/(H276*K276*IF(E276="Option",100,1))*100))</f>
        <v/>
      </c>
      <c r="S276" s="14">
        <f>IF(OR(Q276="",I276="",I276=H276),"",Q276/(ABS(H276-I276)*K276*IF(E276="Option",100,1)))</f>
        <v/>
      </c>
      <c r="T276" s="15">
        <f>IF(OR(J276="",I276="",I276=H276),"",ABS(J276-H276)/ABS(H276-I276))</f>
        <v/>
      </c>
      <c r="U276" s="16">
        <f>IF(Q276="","",IF(Q276&gt;0,"Win",IF(Q276&lt;0,"Loss","BE")))</f>
        <v/>
      </c>
      <c r="V276" s="16">
        <f>IF(OR(L276="",B276=""),"",L276-B276)</f>
        <v/>
      </c>
      <c r="W276" s="12">
        <f>IF(Q276="","",IF(W275="",Settings!$B$3+Q276,W275+Q276))</f>
        <v/>
      </c>
      <c r="X276" s="11" t="n"/>
      <c r="Y276" s="11" t="n"/>
      <c r="Z276" s="11" t="n"/>
      <c r="AA276" s="11" t="n"/>
      <c r="AB276" s="11" t="n"/>
      <c r="AC276" s="11" t="n"/>
      <c r="AD276" s="11" t="n"/>
      <c r="AE276" s="16">
        <f>IF(OR(AC276="",B276=""),"",AC276-B276)</f>
        <v/>
      </c>
      <c r="AF276" s="11" t="n"/>
    </row>
    <row r="277">
      <c r="A277" s="10" t="n">
        <v>276</v>
      </c>
      <c r="B277" s="11" t="n"/>
      <c r="C277" s="11" t="n"/>
      <c r="D277" s="11" t="n"/>
      <c r="E277" s="11" t="n"/>
      <c r="F277" s="11" t="n"/>
      <c r="G277" s="11" t="n"/>
      <c r="H277" s="11" t="n"/>
      <c r="I277" s="11" t="n"/>
      <c r="J277" s="11" t="n"/>
      <c r="K277" s="11" t="n"/>
      <c r="L277" s="11" t="n"/>
      <c r="M277" s="11" t="n"/>
      <c r="N277" s="11" t="n"/>
      <c r="O277" s="11" t="n"/>
      <c r="P277" s="12">
        <f>IF(OR(N277="",H277=""),"",IF(F277="Short",(H277-N277),(N277-H277))*K277*IF(E277="Option",100,1))</f>
        <v/>
      </c>
      <c r="Q277" s="12">
        <f>IF(P277="","",P277-O277)</f>
        <v/>
      </c>
      <c r="R277" s="13">
        <f>IF(Q277="","",IF(H277*K277=0,"",Q277/(H277*K277*IF(E277="Option",100,1))*100))</f>
        <v/>
      </c>
      <c r="S277" s="14">
        <f>IF(OR(Q277="",I277="",I277=H277),"",Q277/(ABS(H277-I277)*K277*IF(E277="Option",100,1)))</f>
        <v/>
      </c>
      <c r="T277" s="15">
        <f>IF(OR(J277="",I277="",I277=H277),"",ABS(J277-H277)/ABS(H277-I277))</f>
        <v/>
      </c>
      <c r="U277" s="16">
        <f>IF(Q277="","",IF(Q277&gt;0,"Win",IF(Q277&lt;0,"Loss","BE")))</f>
        <v/>
      </c>
      <c r="V277" s="16">
        <f>IF(OR(L277="",B277=""),"",L277-B277)</f>
        <v/>
      </c>
      <c r="W277" s="12">
        <f>IF(Q277="","",IF(W276="",Settings!$B$3+Q277,W276+Q277))</f>
        <v/>
      </c>
      <c r="X277" s="11" t="n"/>
      <c r="Y277" s="11" t="n"/>
      <c r="Z277" s="11" t="n"/>
      <c r="AA277" s="11" t="n"/>
      <c r="AB277" s="11" t="n"/>
      <c r="AC277" s="11" t="n"/>
      <c r="AD277" s="11" t="n"/>
      <c r="AE277" s="16">
        <f>IF(OR(AC277="",B277=""),"",AC277-B277)</f>
        <v/>
      </c>
      <c r="AF277" s="11" t="n"/>
    </row>
    <row r="278">
      <c r="A278" s="10" t="n">
        <v>277</v>
      </c>
      <c r="B278" s="11" t="n"/>
      <c r="C278" s="11" t="n"/>
      <c r="D278" s="11" t="n"/>
      <c r="E278" s="11" t="n"/>
      <c r="F278" s="11" t="n"/>
      <c r="G278" s="11" t="n"/>
      <c r="H278" s="11" t="n"/>
      <c r="I278" s="11" t="n"/>
      <c r="J278" s="11" t="n"/>
      <c r="K278" s="11" t="n"/>
      <c r="L278" s="11" t="n"/>
      <c r="M278" s="11" t="n"/>
      <c r="N278" s="11" t="n"/>
      <c r="O278" s="11" t="n"/>
      <c r="P278" s="12">
        <f>IF(OR(N278="",H278=""),"",IF(F278="Short",(H278-N278),(N278-H278))*K278*IF(E278="Option",100,1))</f>
        <v/>
      </c>
      <c r="Q278" s="12">
        <f>IF(P278="","",P278-O278)</f>
        <v/>
      </c>
      <c r="R278" s="13">
        <f>IF(Q278="","",IF(H278*K278=0,"",Q278/(H278*K278*IF(E278="Option",100,1))*100))</f>
        <v/>
      </c>
      <c r="S278" s="14">
        <f>IF(OR(Q278="",I278="",I278=H278),"",Q278/(ABS(H278-I278)*K278*IF(E278="Option",100,1)))</f>
        <v/>
      </c>
      <c r="T278" s="15">
        <f>IF(OR(J278="",I278="",I278=H278),"",ABS(J278-H278)/ABS(H278-I278))</f>
        <v/>
      </c>
      <c r="U278" s="16">
        <f>IF(Q278="","",IF(Q278&gt;0,"Win",IF(Q278&lt;0,"Loss","BE")))</f>
        <v/>
      </c>
      <c r="V278" s="16">
        <f>IF(OR(L278="",B278=""),"",L278-B278)</f>
        <v/>
      </c>
      <c r="W278" s="12">
        <f>IF(Q278="","",IF(W277="",Settings!$B$3+Q278,W277+Q278))</f>
        <v/>
      </c>
      <c r="X278" s="11" t="n"/>
      <c r="Y278" s="11" t="n"/>
      <c r="Z278" s="11" t="n"/>
      <c r="AA278" s="11" t="n"/>
      <c r="AB278" s="11" t="n"/>
      <c r="AC278" s="11" t="n"/>
      <c r="AD278" s="11" t="n"/>
      <c r="AE278" s="16">
        <f>IF(OR(AC278="",B278=""),"",AC278-B278)</f>
        <v/>
      </c>
      <c r="AF278" s="11" t="n"/>
    </row>
    <row r="279">
      <c r="A279" s="10" t="n">
        <v>278</v>
      </c>
      <c r="B279" s="11" t="n"/>
      <c r="C279" s="11" t="n"/>
      <c r="D279" s="11" t="n"/>
      <c r="E279" s="11" t="n"/>
      <c r="F279" s="11" t="n"/>
      <c r="G279" s="11" t="n"/>
      <c r="H279" s="11" t="n"/>
      <c r="I279" s="11" t="n"/>
      <c r="J279" s="11" t="n"/>
      <c r="K279" s="11" t="n"/>
      <c r="L279" s="11" t="n"/>
      <c r="M279" s="11" t="n"/>
      <c r="N279" s="11" t="n"/>
      <c r="O279" s="11" t="n"/>
      <c r="P279" s="12">
        <f>IF(OR(N279="",H279=""),"",IF(F279="Short",(H279-N279),(N279-H279))*K279*IF(E279="Option",100,1))</f>
        <v/>
      </c>
      <c r="Q279" s="12">
        <f>IF(P279="","",P279-O279)</f>
        <v/>
      </c>
      <c r="R279" s="13">
        <f>IF(Q279="","",IF(H279*K279=0,"",Q279/(H279*K279*IF(E279="Option",100,1))*100))</f>
        <v/>
      </c>
      <c r="S279" s="14">
        <f>IF(OR(Q279="",I279="",I279=H279),"",Q279/(ABS(H279-I279)*K279*IF(E279="Option",100,1)))</f>
        <v/>
      </c>
      <c r="T279" s="15">
        <f>IF(OR(J279="",I279="",I279=H279),"",ABS(J279-H279)/ABS(H279-I279))</f>
        <v/>
      </c>
      <c r="U279" s="16">
        <f>IF(Q279="","",IF(Q279&gt;0,"Win",IF(Q279&lt;0,"Loss","BE")))</f>
        <v/>
      </c>
      <c r="V279" s="16">
        <f>IF(OR(L279="",B279=""),"",L279-B279)</f>
        <v/>
      </c>
      <c r="W279" s="12">
        <f>IF(Q279="","",IF(W278="",Settings!$B$3+Q279,W278+Q279))</f>
        <v/>
      </c>
      <c r="X279" s="11" t="n"/>
      <c r="Y279" s="11" t="n"/>
      <c r="Z279" s="11" t="n"/>
      <c r="AA279" s="11" t="n"/>
      <c r="AB279" s="11" t="n"/>
      <c r="AC279" s="11" t="n"/>
      <c r="AD279" s="11" t="n"/>
      <c r="AE279" s="16">
        <f>IF(OR(AC279="",B279=""),"",AC279-B279)</f>
        <v/>
      </c>
      <c r="AF279" s="11" t="n"/>
    </row>
    <row r="280">
      <c r="A280" s="10" t="n">
        <v>279</v>
      </c>
      <c r="B280" s="11" t="n"/>
      <c r="C280" s="11" t="n"/>
      <c r="D280" s="11" t="n"/>
      <c r="E280" s="11" t="n"/>
      <c r="F280" s="11" t="n"/>
      <c r="G280" s="11" t="n"/>
      <c r="H280" s="11" t="n"/>
      <c r="I280" s="11" t="n"/>
      <c r="J280" s="11" t="n"/>
      <c r="K280" s="11" t="n"/>
      <c r="L280" s="11" t="n"/>
      <c r="M280" s="11" t="n"/>
      <c r="N280" s="11" t="n"/>
      <c r="O280" s="11" t="n"/>
      <c r="P280" s="12">
        <f>IF(OR(N280="",H280=""),"",IF(F280="Short",(H280-N280),(N280-H280))*K280*IF(E280="Option",100,1))</f>
        <v/>
      </c>
      <c r="Q280" s="12">
        <f>IF(P280="","",P280-O280)</f>
        <v/>
      </c>
      <c r="R280" s="13">
        <f>IF(Q280="","",IF(H280*K280=0,"",Q280/(H280*K280*IF(E280="Option",100,1))*100))</f>
        <v/>
      </c>
      <c r="S280" s="14">
        <f>IF(OR(Q280="",I280="",I280=H280),"",Q280/(ABS(H280-I280)*K280*IF(E280="Option",100,1)))</f>
        <v/>
      </c>
      <c r="T280" s="15">
        <f>IF(OR(J280="",I280="",I280=H280),"",ABS(J280-H280)/ABS(H280-I280))</f>
        <v/>
      </c>
      <c r="U280" s="16">
        <f>IF(Q280="","",IF(Q280&gt;0,"Win",IF(Q280&lt;0,"Loss","BE")))</f>
        <v/>
      </c>
      <c r="V280" s="16">
        <f>IF(OR(L280="",B280=""),"",L280-B280)</f>
        <v/>
      </c>
      <c r="W280" s="12">
        <f>IF(Q280="","",IF(W279="",Settings!$B$3+Q280,W279+Q280))</f>
        <v/>
      </c>
      <c r="X280" s="11" t="n"/>
      <c r="Y280" s="11" t="n"/>
      <c r="Z280" s="11" t="n"/>
      <c r="AA280" s="11" t="n"/>
      <c r="AB280" s="11" t="n"/>
      <c r="AC280" s="11" t="n"/>
      <c r="AD280" s="11" t="n"/>
      <c r="AE280" s="16">
        <f>IF(OR(AC280="",B280=""),"",AC280-B280)</f>
        <v/>
      </c>
      <c r="AF280" s="11" t="n"/>
    </row>
    <row r="281">
      <c r="A281" s="10" t="n">
        <v>280</v>
      </c>
      <c r="B281" s="11" t="n"/>
      <c r="C281" s="11" t="n"/>
      <c r="D281" s="11" t="n"/>
      <c r="E281" s="11" t="n"/>
      <c r="F281" s="11" t="n"/>
      <c r="G281" s="11" t="n"/>
      <c r="H281" s="11" t="n"/>
      <c r="I281" s="11" t="n"/>
      <c r="J281" s="11" t="n"/>
      <c r="K281" s="11" t="n"/>
      <c r="L281" s="11" t="n"/>
      <c r="M281" s="11" t="n"/>
      <c r="N281" s="11" t="n"/>
      <c r="O281" s="11" t="n"/>
      <c r="P281" s="12">
        <f>IF(OR(N281="",H281=""),"",IF(F281="Short",(H281-N281),(N281-H281))*K281*IF(E281="Option",100,1))</f>
        <v/>
      </c>
      <c r="Q281" s="12">
        <f>IF(P281="","",P281-O281)</f>
        <v/>
      </c>
      <c r="R281" s="13">
        <f>IF(Q281="","",IF(H281*K281=0,"",Q281/(H281*K281*IF(E281="Option",100,1))*100))</f>
        <v/>
      </c>
      <c r="S281" s="14">
        <f>IF(OR(Q281="",I281="",I281=H281),"",Q281/(ABS(H281-I281)*K281*IF(E281="Option",100,1)))</f>
        <v/>
      </c>
      <c r="T281" s="15">
        <f>IF(OR(J281="",I281="",I281=H281),"",ABS(J281-H281)/ABS(H281-I281))</f>
        <v/>
      </c>
      <c r="U281" s="16">
        <f>IF(Q281="","",IF(Q281&gt;0,"Win",IF(Q281&lt;0,"Loss","BE")))</f>
        <v/>
      </c>
      <c r="V281" s="16">
        <f>IF(OR(L281="",B281=""),"",L281-B281)</f>
        <v/>
      </c>
      <c r="W281" s="12">
        <f>IF(Q281="","",IF(W280="",Settings!$B$3+Q281,W280+Q281))</f>
        <v/>
      </c>
      <c r="X281" s="11" t="n"/>
      <c r="Y281" s="11" t="n"/>
      <c r="Z281" s="11" t="n"/>
      <c r="AA281" s="11" t="n"/>
      <c r="AB281" s="11" t="n"/>
      <c r="AC281" s="11" t="n"/>
      <c r="AD281" s="11" t="n"/>
      <c r="AE281" s="16">
        <f>IF(OR(AC281="",B281=""),"",AC281-B281)</f>
        <v/>
      </c>
      <c r="AF281" s="11" t="n"/>
    </row>
    <row r="282">
      <c r="A282" s="10" t="n">
        <v>281</v>
      </c>
      <c r="B282" s="11" t="n"/>
      <c r="C282" s="11" t="n"/>
      <c r="D282" s="11" t="n"/>
      <c r="E282" s="11" t="n"/>
      <c r="F282" s="11" t="n"/>
      <c r="G282" s="11" t="n"/>
      <c r="H282" s="11" t="n"/>
      <c r="I282" s="11" t="n"/>
      <c r="J282" s="11" t="n"/>
      <c r="K282" s="11" t="n"/>
      <c r="L282" s="11" t="n"/>
      <c r="M282" s="11" t="n"/>
      <c r="N282" s="11" t="n"/>
      <c r="O282" s="11" t="n"/>
      <c r="P282" s="12">
        <f>IF(OR(N282="",H282=""),"",IF(F282="Short",(H282-N282),(N282-H282))*K282*IF(E282="Option",100,1))</f>
        <v/>
      </c>
      <c r="Q282" s="12">
        <f>IF(P282="","",P282-O282)</f>
        <v/>
      </c>
      <c r="R282" s="13">
        <f>IF(Q282="","",IF(H282*K282=0,"",Q282/(H282*K282*IF(E282="Option",100,1))*100))</f>
        <v/>
      </c>
      <c r="S282" s="14">
        <f>IF(OR(Q282="",I282="",I282=H282),"",Q282/(ABS(H282-I282)*K282*IF(E282="Option",100,1)))</f>
        <v/>
      </c>
      <c r="T282" s="15">
        <f>IF(OR(J282="",I282="",I282=H282),"",ABS(J282-H282)/ABS(H282-I282))</f>
        <v/>
      </c>
      <c r="U282" s="16">
        <f>IF(Q282="","",IF(Q282&gt;0,"Win",IF(Q282&lt;0,"Loss","BE")))</f>
        <v/>
      </c>
      <c r="V282" s="16">
        <f>IF(OR(L282="",B282=""),"",L282-B282)</f>
        <v/>
      </c>
      <c r="W282" s="12">
        <f>IF(Q282="","",IF(W281="",Settings!$B$3+Q282,W281+Q282))</f>
        <v/>
      </c>
      <c r="X282" s="11" t="n"/>
      <c r="Y282" s="11" t="n"/>
      <c r="Z282" s="11" t="n"/>
      <c r="AA282" s="11" t="n"/>
      <c r="AB282" s="11" t="n"/>
      <c r="AC282" s="11" t="n"/>
      <c r="AD282" s="11" t="n"/>
      <c r="AE282" s="16">
        <f>IF(OR(AC282="",B282=""),"",AC282-B282)</f>
        <v/>
      </c>
      <c r="AF282" s="11" t="n"/>
    </row>
    <row r="283">
      <c r="A283" s="10" t="n">
        <v>282</v>
      </c>
      <c r="B283" s="11" t="n"/>
      <c r="C283" s="11" t="n"/>
      <c r="D283" s="11" t="n"/>
      <c r="E283" s="11" t="n"/>
      <c r="F283" s="11" t="n"/>
      <c r="G283" s="11" t="n"/>
      <c r="H283" s="11" t="n"/>
      <c r="I283" s="11" t="n"/>
      <c r="J283" s="11" t="n"/>
      <c r="K283" s="11" t="n"/>
      <c r="L283" s="11" t="n"/>
      <c r="M283" s="11" t="n"/>
      <c r="N283" s="11" t="n"/>
      <c r="O283" s="11" t="n"/>
      <c r="P283" s="12">
        <f>IF(OR(N283="",H283=""),"",IF(F283="Short",(H283-N283),(N283-H283))*K283*IF(E283="Option",100,1))</f>
        <v/>
      </c>
      <c r="Q283" s="12">
        <f>IF(P283="","",P283-O283)</f>
        <v/>
      </c>
      <c r="R283" s="13">
        <f>IF(Q283="","",IF(H283*K283=0,"",Q283/(H283*K283*IF(E283="Option",100,1))*100))</f>
        <v/>
      </c>
      <c r="S283" s="14">
        <f>IF(OR(Q283="",I283="",I283=H283),"",Q283/(ABS(H283-I283)*K283*IF(E283="Option",100,1)))</f>
        <v/>
      </c>
      <c r="T283" s="15">
        <f>IF(OR(J283="",I283="",I283=H283),"",ABS(J283-H283)/ABS(H283-I283))</f>
        <v/>
      </c>
      <c r="U283" s="16">
        <f>IF(Q283="","",IF(Q283&gt;0,"Win",IF(Q283&lt;0,"Loss","BE")))</f>
        <v/>
      </c>
      <c r="V283" s="16">
        <f>IF(OR(L283="",B283=""),"",L283-B283)</f>
        <v/>
      </c>
      <c r="W283" s="12">
        <f>IF(Q283="","",IF(W282="",Settings!$B$3+Q283,W282+Q283))</f>
        <v/>
      </c>
      <c r="X283" s="11" t="n"/>
      <c r="Y283" s="11" t="n"/>
      <c r="Z283" s="11" t="n"/>
      <c r="AA283" s="11" t="n"/>
      <c r="AB283" s="11" t="n"/>
      <c r="AC283" s="11" t="n"/>
      <c r="AD283" s="11" t="n"/>
      <c r="AE283" s="16">
        <f>IF(OR(AC283="",B283=""),"",AC283-B283)</f>
        <v/>
      </c>
      <c r="AF283" s="11" t="n"/>
    </row>
    <row r="284">
      <c r="A284" s="10" t="n">
        <v>283</v>
      </c>
      <c r="B284" s="11" t="n"/>
      <c r="C284" s="11" t="n"/>
      <c r="D284" s="11" t="n"/>
      <c r="E284" s="11" t="n"/>
      <c r="F284" s="11" t="n"/>
      <c r="G284" s="11" t="n"/>
      <c r="H284" s="11" t="n"/>
      <c r="I284" s="11" t="n"/>
      <c r="J284" s="11" t="n"/>
      <c r="K284" s="11" t="n"/>
      <c r="L284" s="11" t="n"/>
      <c r="M284" s="11" t="n"/>
      <c r="N284" s="11" t="n"/>
      <c r="O284" s="11" t="n"/>
      <c r="P284" s="12">
        <f>IF(OR(N284="",H284=""),"",IF(F284="Short",(H284-N284),(N284-H284))*K284*IF(E284="Option",100,1))</f>
        <v/>
      </c>
      <c r="Q284" s="12">
        <f>IF(P284="","",P284-O284)</f>
        <v/>
      </c>
      <c r="R284" s="13">
        <f>IF(Q284="","",IF(H284*K284=0,"",Q284/(H284*K284*IF(E284="Option",100,1))*100))</f>
        <v/>
      </c>
      <c r="S284" s="14">
        <f>IF(OR(Q284="",I284="",I284=H284),"",Q284/(ABS(H284-I284)*K284*IF(E284="Option",100,1)))</f>
        <v/>
      </c>
      <c r="T284" s="15">
        <f>IF(OR(J284="",I284="",I284=H284),"",ABS(J284-H284)/ABS(H284-I284))</f>
        <v/>
      </c>
      <c r="U284" s="16">
        <f>IF(Q284="","",IF(Q284&gt;0,"Win",IF(Q284&lt;0,"Loss","BE")))</f>
        <v/>
      </c>
      <c r="V284" s="16">
        <f>IF(OR(L284="",B284=""),"",L284-B284)</f>
        <v/>
      </c>
      <c r="W284" s="12">
        <f>IF(Q284="","",IF(W283="",Settings!$B$3+Q284,W283+Q284))</f>
        <v/>
      </c>
      <c r="X284" s="11" t="n"/>
      <c r="Y284" s="11" t="n"/>
      <c r="Z284" s="11" t="n"/>
      <c r="AA284" s="11" t="n"/>
      <c r="AB284" s="11" t="n"/>
      <c r="AC284" s="11" t="n"/>
      <c r="AD284" s="11" t="n"/>
      <c r="AE284" s="16">
        <f>IF(OR(AC284="",B284=""),"",AC284-B284)</f>
        <v/>
      </c>
      <c r="AF284" s="11" t="n"/>
    </row>
    <row r="285">
      <c r="A285" s="10" t="n">
        <v>284</v>
      </c>
      <c r="B285" s="11" t="n"/>
      <c r="C285" s="11" t="n"/>
      <c r="D285" s="11" t="n"/>
      <c r="E285" s="11" t="n"/>
      <c r="F285" s="11" t="n"/>
      <c r="G285" s="11" t="n"/>
      <c r="H285" s="11" t="n"/>
      <c r="I285" s="11" t="n"/>
      <c r="J285" s="11" t="n"/>
      <c r="K285" s="11" t="n"/>
      <c r="L285" s="11" t="n"/>
      <c r="M285" s="11" t="n"/>
      <c r="N285" s="11" t="n"/>
      <c r="O285" s="11" t="n"/>
      <c r="P285" s="12">
        <f>IF(OR(N285="",H285=""),"",IF(F285="Short",(H285-N285),(N285-H285))*K285*IF(E285="Option",100,1))</f>
        <v/>
      </c>
      <c r="Q285" s="12">
        <f>IF(P285="","",P285-O285)</f>
        <v/>
      </c>
      <c r="R285" s="13">
        <f>IF(Q285="","",IF(H285*K285=0,"",Q285/(H285*K285*IF(E285="Option",100,1))*100))</f>
        <v/>
      </c>
      <c r="S285" s="14">
        <f>IF(OR(Q285="",I285="",I285=H285),"",Q285/(ABS(H285-I285)*K285*IF(E285="Option",100,1)))</f>
        <v/>
      </c>
      <c r="T285" s="15">
        <f>IF(OR(J285="",I285="",I285=H285),"",ABS(J285-H285)/ABS(H285-I285))</f>
        <v/>
      </c>
      <c r="U285" s="16">
        <f>IF(Q285="","",IF(Q285&gt;0,"Win",IF(Q285&lt;0,"Loss","BE")))</f>
        <v/>
      </c>
      <c r="V285" s="16">
        <f>IF(OR(L285="",B285=""),"",L285-B285)</f>
        <v/>
      </c>
      <c r="W285" s="12">
        <f>IF(Q285="","",IF(W284="",Settings!$B$3+Q285,W284+Q285))</f>
        <v/>
      </c>
      <c r="X285" s="11" t="n"/>
      <c r="Y285" s="11" t="n"/>
      <c r="Z285" s="11" t="n"/>
      <c r="AA285" s="11" t="n"/>
      <c r="AB285" s="11" t="n"/>
      <c r="AC285" s="11" t="n"/>
      <c r="AD285" s="11" t="n"/>
      <c r="AE285" s="16">
        <f>IF(OR(AC285="",B285=""),"",AC285-B285)</f>
        <v/>
      </c>
      <c r="AF285" s="11" t="n"/>
    </row>
    <row r="286">
      <c r="A286" s="10" t="n">
        <v>285</v>
      </c>
      <c r="B286" s="11" t="n"/>
      <c r="C286" s="11" t="n"/>
      <c r="D286" s="11" t="n"/>
      <c r="E286" s="11" t="n"/>
      <c r="F286" s="11" t="n"/>
      <c r="G286" s="11" t="n"/>
      <c r="H286" s="11" t="n"/>
      <c r="I286" s="11" t="n"/>
      <c r="J286" s="11" t="n"/>
      <c r="K286" s="11" t="n"/>
      <c r="L286" s="11" t="n"/>
      <c r="M286" s="11" t="n"/>
      <c r="N286" s="11" t="n"/>
      <c r="O286" s="11" t="n"/>
      <c r="P286" s="12">
        <f>IF(OR(N286="",H286=""),"",IF(F286="Short",(H286-N286),(N286-H286))*K286*IF(E286="Option",100,1))</f>
        <v/>
      </c>
      <c r="Q286" s="12">
        <f>IF(P286="","",P286-O286)</f>
        <v/>
      </c>
      <c r="R286" s="13">
        <f>IF(Q286="","",IF(H286*K286=0,"",Q286/(H286*K286*IF(E286="Option",100,1))*100))</f>
        <v/>
      </c>
      <c r="S286" s="14">
        <f>IF(OR(Q286="",I286="",I286=H286),"",Q286/(ABS(H286-I286)*K286*IF(E286="Option",100,1)))</f>
        <v/>
      </c>
      <c r="T286" s="15">
        <f>IF(OR(J286="",I286="",I286=H286),"",ABS(J286-H286)/ABS(H286-I286))</f>
        <v/>
      </c>
      <c r="U286" s="16">
        <f>IF(Q286="","",IF(Q286&gt;0,"Win",IF(Q286&lt;0,"Loss","BE")))</f>
        <v/>
      </c>
      <c r="V286" s="16">
        <f>IF(OR(L286="",B286=""),"",L286-B286)</f>
        <v/>
      </c>
      <c r="W286" s="12">
        <f>IF(Q286="","",IF(W285="",Settings!$B$3+Q286,W285+Q286))</f>
        <v/>
      </c>
      <c r="X286" s="11" t="n"/>
      <c r="Y286" s="11" t="n"/>
      <c r="Z286" s="11" t="n"/>
      <c r="AA286" s="11" t="n"/>
      <c r="AB286" s="11" t="n"/>
      <c r="AC286" s="11" t="n"/>
      <c r="AD286" s="11" t="n"/>
      <c r="AE286" s="16">
        <f>IF(OR(AC286="",B286=""),"",AC286-B286)</f>
        <v/>
      </c>
      <c r="AF286" s="11" t="n"/>
    </row>
    <row r="287">
      <c r="A287" s="10" t="n">
        <v>286</v>
      </c>
      <c r="B287" s="11" t="n"/>
      <c r="C287" s="11" t="n"/>
      <c r="D287" s="11" t="n"/>
      <c r="E287" s="11" t="n"/>
      <c r="F287" s="11" t="n"/>
      <c r="G287" s="11" t="n"/>
      <c r="H287" s="11" t="n"/>
      <c r="I287" s="11" t="n"/>
      <c r="J287" s="11" t="n"/>
      <c r="K287" s="11" t="n"/>
      <c r="L287" s="11" t="n"/>
      <c r="M287" s="11" t="n"/>
      <c r="N287" s="11" t="n"/>
      <c r="O287" s="11" t="n"/>
      <c r="P287" s="12">
        <f>IF(OR(N287="",H287=""),"",IF(F287="Short",(H287-N287),(N287-H287))*K287*IF(E287="Option",100,1))</f>
        <v/>
      </c>
      <c r="Q287" s="12">
        <f>IF(P287="","",P287-O287)</f>
        <v/>
      </c>
      <c r="R287" s="13">
        <f>IF(Q287="","",IF(H287*K287=0,"",Q287/(H287*K287*IF(E287="Option",100,1))*100))</f>
        <v/>
      </c>
      <c r="S287" s="14">
        <f>IF(OR(Q287="",I287="",I287=H287),"",Q287/(ABS(H287-I287)*K287*IF(E287="Option",100,1)))</f>
        <v/>
      </c>
      <c r="T287" s="15">
        <f>IF(OR(J287="",I287="",I287=H287),"",ABS(J287-H287)/ABS(H287-I287))</f>
        <v/>
      </c>
      <c r="U287" s="16">
        <f>IF(Q287="","",IF(Q287&gt;0,"Win",IF(Q287&lt;0,"Loss","BE")))</f>
        <v/>
      </c>
      <c r="V287" s="16">
        <f>IF(OR(L287="",B287=""),"",L287-B287)</f>
        <v/>
      </c>
      <c r="W287" s="12">
        <f>IF(Q287="","",IF(W286="",Settings!$B$3+Q287,W286+Q287))</f>
        <v/>
      </c>
      <c r="X287" s="11" t="n"/>
      <c r="Y287" s="11" t="n"/>
      <c r="Z287" s="11" t="n"/>
      <c r="AA287" s="11" t="n"/>
      <c r="AB287" s="11" t="n"/>
      <c r="AC287" s="11" t="n"/>
      <c r="AD287" s="11" t="n"/>
      <c r="AE287" s="16">
        <f>IF(OR(AC287="",B287=""),"",AC287-B287)</f>
        <v/>
      </c>
      <c r="AF287" s="11" t="n"/>
    </row>
    <row r="288">
      <c r="A288" s="10" t="n">
        <v>287</v>
      </c>
      <c r="B288" s="11" t="n"/>
      <c r="C288" s="11" t="n"/>
      <c r="D288" s="11" t="n"/>
      <c r="E288" s="11" t="n"/>
      <c r="F288" s="11" t="n"/>
      <c r="G288" s="11" t="n"/>
      <c r="H288" s="11" t="n"/>
      <c r="I288" s="11" t="n"/>
      <c r="J288" s="11" t="n"/>
      <c r="K288" s="11" t="n"/>
      <c r="L288" s="11" t="n"/>
      <c r="M288" s="11" t="n"/>
      <c r="N288" s="11" t="n"/>
      <c r="O288" s="11" t="n"/>
      <c r="P288" s="12">
        <f>IF(OR(N288="",H288=""),"",IF(F288="Short",(H288-N288),(N288-H288))*K288*IF(E288="Option",100,1))</f>
        <v/>
      </c>
      <c r="Q288" s="12">
        <f>IF(P288="","",P288-O288)</f>
        <v/>
      </c>
      <c r="R288" s="13">
        <f>IF(Q288="","",IF(H288*K288=0,"",Q288/(H288*K288*IF(E288="Option",100,1))*100))</f>
        <v/>
      </c>
      <c r="S288" s="14">
        <f>IF(OR(Q288="",I288="",I288=H288),"",Q288/(ABS(H288-I288)*K288*IF(E288="Option",100,1)))</f>
        <v/>
      </c>
      <c r="T288" s="15">
        <f>IF(OR(J288="",I288="",I288=H288),"",ABS(J288-H288)/ABS(H288-I288))</f>
        <v/>
      </c>
      <c r="U288" s="16">
        <f>IF(Q288="","",IF(Q288&gt;0,"Win",IF(Q288&lt;0,"Loss","BE")))</f>
        <v/>
      </c>
      <c r="V288" s="16">
        <f>IF(OR(L288="",B288=""),"",L288-B288)</f>
        <v/>
      </c>
      <c r="W288" s="12">
        <f>IF(Q288="","",IF(W287="",Settings!$B$3+Q288,W287+Q288))</f>
        <v/>
      </c>
      <c r="X288" s="11" t="n"/>
      <c r="Y288" s="11" t="n"/>
      <c r="Z288" s="11" t="n"/>
      <c r="AA288" s="11" t="n"/>
      <c r="AB288" s="11" t="n"/>
      <c r="AC288" s="11" t="n"/>
      <c r="AD288" s="11" t="n"/>
      <c r="AE288" s="16">
        <f>IF(OR(AC288="",B288=""),"",AC288-B288)</f>
        <v/>
      </c>
      <c r="AF288" s="11" t="n"/>
    </row>
    <row r="289">
      <c r="A289" s="10" t="n">
        <v>288</v>
      </c>
      <c r="B289" s="11" t="n"/>
      <c r="C289" s="11" t="n"/>
      <c r="D289" s="11" t="n"/>
      <c r="E289" s="11" t="n"/>
      <c r="F289" s="11" t="n"/>
      <c r="G289" s="11" t="n"/>
      <c r="H289" s="11" t="n"/>
      <c r="I289" s="11" t="n"/>
      <c r="J289" s="11" t="n"/>
      <c r="K289" s="11" t="n"/>
      <c r="L289" s="11" t="n"/>
      <c r="M289" s="11" t="n"/>
      <c r="N289" s="11" t="n"/>
      <c r="O289" s="11" t="n"/>
      <c r="P289" s="12">
        <f>IF(OR(N289="",H289=""),"",IF(F289="Short",(H289-N289),(N289-H289))*K289*IF(E289="Option",100,1))</f>
        <v/>
      </c>
      <c r="Q289" s="12">
        <f>IF(P289="","",P289-O289)</f>
        <v/>
      </c>
      <c r="R289" s="13">
        <f>IF(Q289="","",IF(H289*K289=0,"",Q289/(H289*K289*IF(E289="Option",100,1))*100))</f>
        <v/>
      </c>
      <c r="S289" s="14">
        <f>IF(OR(Q289="",I289="",I289=H289),"",Q289/(ABS(H289-I289)*K289*IF(E289="Option",100,1)))</f>
        <v/>
      </c>
      <c r="T289" s="15">
        <f>IF(OR(J289="",I289="",I289=H289),"",ABS(J289-H289)/ABS(H289-I289))</f>
        <v/>
      </c>
      <c r="U289" s="16">
        <f>IF(Q289="","",IF(Q289&gt;0,"Win",IF(Q289&lt;0,"Loss","BE")))</f>
        <v/>
      </c>
      <c r="V289" s="16">
        <f>IF(OR(L289="",B289=""),"",L289-B289)</f>
        <v/>
      </c>
      <c r="W289" s="12">
        <f>IF(Q289="","",IF(W288="",Settings!$B$3+Q289,W288+Q289))</f>
        <v/>
      </c>
      <c r="X289" s="11" t="n"/>
      <c r="Y289" s="11" t="n"/>
      <c r="Z289" s="11" t="n"/>
      <c r="AA289" s="11" t="n"/>
      <c r="AB289" s="11" t="n"/>
      <c r="AC289" s="11" t="n"/>
      <c r="AD289" s="11" t="n"/>
      <c r="AE289" s="16">
        <f>IF(OR(AC289="",B289=""),"",AC289-B289)</f>
        <v/>
      </c>
      <c r="AF289" s="11" t="n"/>
    </row>
    <row r="290">
      <c r="A290" s="10" t="n">
        <v>289</v>
      </c>
      <c r="B290" s="11" t="n"/>
      <c r="C290" s="11" t="n"/>
      <c r="D290" s="11" t="n"/>
      <c r="E290" s="11" t="n"/>
      <c r="F290" s="11" t="n"/>
      <c r="G290" s="11" t="n"/>
      <c r="H290" s="11" t="n"/>
      <c r="I290" s="11" t="n"/>
      <c r="J290" s="11" t="n"/>
      <c r="K290" s="11" t="n"/>
      <c r="L290" s="11" t="n"/>
      <c r="M290" s="11" t="n"/>
      <c r="N290" s="11" t="n"/>
      <c r="O290" s="11" t="n"/>
      <c r="P290" s="12">
        <f>IF(OR(N290="",H290=""),"",IF(F290="Short",(H290-N290),(N290-H290))*K290*IF(E290="Option",100,1))</f>
        <v/>
      </c>
      <c r="Q290" s="12">
        <f>IF(P290="","",P290-O290)</f>
        <v/>
      </c>
      <c r="R290" s="13">
        <f>IF(Q290="","",IF(H290*K290=0,"",Q290/(H290*K290*IF(E290="Option",100,1))*100))</f>
        <v/>
      </c>
      <c r="S290" s="14">
        <f>IF(OR(Q290="",I290="",I290=H290),"",Q290/(ABS(H290-I290)*K290*IF(E290="Option",100,1)))</f>
        <v/>
      </c>
      <c r="T290" s="15">
        <f>IF(OR(J290="",I290="",I290=H290),"",ABS(J290-H290)/ABS(H290-I290))</f>
        <v/>
      </c>
      <c r="U290" s="16">
        <f>IF(Q290="","",IF(Q290&gt;0,"Win",IF(Q290&lt;0,"Loss","BE")))</f>
        <v/>
      </c>
      <c r="V290" s="16">
        <f>IF(OR(L290="",B290=""),"",L290-B290)</f>
        <v/>
      </c>
      <c r="W290" s="12">
        <f>IF(Q290="","",IF(W289="",Settings!$B$3+Q290,W289+Q290))</f>
        <v/>
      </c>
      <c r="X290" s="11" t="n"/>
      <c r="Y290" s="11" t="n"/>
      <c r="Z290" s="11" t="n"/>
      <c r="AA290" s="11" t="n"/>
      <c r="AB290" s="11" t="n"/>
      <c r="AC290" s="11" t="n"/>
      <c r="AD290" s="11" t="n"/>
      <c r="AE290" s="16">
        <f>IF(OR(AC290="",B290=""),"",AC290-B290)</f>
        <v/>
      </c>
      <c r="AF290" s="11" t="n"/>
    </row>
    <row r="291">
      <c r="A291" s="10" t="n">
        <v>290</v>
      </c>
      <c r="B291" s="11" t="n"/>
      <c r="C291" s="11" t="n"/>
      <c r="D291" s="11" t="n"/>
      <c r="E291" s="11" t="n"/>
      <c r="F291" s="11" t="n"/>
      <c r="G291" s="11" t="n"/>
      <c r="H291" s="11" t="n"/>
      <c r="I291" s="11" t="n"/>
      <c r="J291" s="11" t="n"/>
      <c r="K291" s="11" t="n"/>
      <c r="L291" s="11" t="n"/>
      <c r="M291" s="11" t="n"/>
      <c r="N291" s="11" t="n"/>
      <c r="O291" s="11" t="n"/>
      <c r="P291" s="12">
        <f>IF(OR(N291="",H291=""),"",IF(F291="Short",(H291-N291),(N291-H291))*K291*IF(E291="Option",100,1))</f>
        <v/>
      </c>
      <c r="Q291" s="12">
        <f>IF(P291="","",P291-O291)</f>
        <v/>
      </c>
      <c r="R291" s="13">
        <f>IF(Q291="","",IF(H291*K291=0,"",Q291/(H291*K291*IF(E291="Option",100,1))*100))</f>
        <v/>
      </c>
      <c r="S291" s="14">
        <f>IF(OR(Q291="",I291="",I291=H291),"",Q291/(ABS(H291-I291)*K291*IF(E291="Option",100,1)))</f>
        <v/>
      </c>
      <c r="T291" s="15">
        <f>IF(OR(J291="",I291="",I291=H291),"",ABS(J291-H291)/ABS(H291-I291))</f>
        <v/>
      </c>
      <c r="U291" s="16">
        <f>IF(Q291="","",IF(Q291&gt;0,"Win",IF(Q291&lt;0,"Loss","BE")))</f>
        <v/>
      </c>
      <c r="V291" s="16">
        <f>IF(OR(L291="",B291=""),"",L291-B291)</f>
        <v/>
      </c>
      <c r="W291" s="12">
        <f>IF(Q291="","",IF(W290="",Settings!$B$3+Q291,W290+Q291))</f>
        <v/>
      </c>
      <c r="X291" s="11" t="n"/>
      <c r="Y291" s="11" t="n"/>
      <c r="Z291" s="11" t="n"/>
      <c r="AA291" s="11" t="n"/>
      <c r="AB291" s="11" t="n"/>
      <c r="AC291" s="11" t="n"/>
      <c r="AD291" s="11" t="n"/>
      <c r="AE291" s="16">
        <f>IF(OR(AC291="",B291=""),"",AC291-B291)</f>
        <v/>
      </c>
      <c r="AF291" s="11" t="n"/>
    </row>
    <row r="292">
      <c r="A292" s="10" t="n">
        <v>291</v>
      </c>
      <c r="B292" s="11" t="n"/>
      <c r="C292" s="11" t="n"/>
      <c r="D292" s="11" t="n"/>
      <c r="E292" s="11" t="n"/>
      <c r="F292" s="11" t="n"/>
      <c r="G292" s="11" t="n"/>
      <c r="H292" s="11" t="n"/>
      <c r="I292" s="11" t="n"/>
      <c r="J292" s="11" t="n"/>
      <c r="K292" s="11" t="n"/>
      <c r="L292" s="11" t="n"/>
      <c r="M292" s="11" t="n"/>
      <c r="N292" s="11" t="n"/>
      <c r="O292" s="11" t="n"/>
      <c r="P292" s="12">
        <f>IF(OR(N292="",H292=""),"",IF(F292="Short",(H292-N292),(N292-H292))*K292*IF(E292="Option",100,1))</f>
        <v/>
      </c>
      <c r="Q292" s="12">
        <f>IF(P292="","",P292-O292)</f>
        <v/>
      </c>
      <c r="R292" s="13">
        <f>IF(Q292="","",IF(H292*K292=0,"",Q292/(H292*K292*IF(E292="Option",100,1))*100))</f>
        <v/>
      </c>
      <c r="S292" s="14">
        <f>IF(OR(Q292="",I292="",I292=H292),"",Q292/(ABS(H292-I292)*K292*IF(E292="Option",100,1)))</f>
        <v/>
      </c>
      <c r="T292" s="15">
        <f>IF(OR(J292="",I292="",I292=H292),"",ABS(J292-H292)/ABS(H292-I292))</f>
        <v/>
      </c>
      <c r="U292" s="16">
        <f>IF(Q292="","",IF(Q292&gt;0,"Win",IF(Q292&lt;0,"Loss","BE")))</f>
        <v/>
      </c>
      <c r="V292" s="16">
        <f>IF(OR(L292="",B292=""),"",L292-B292)</f>
        <v/>
      </c>
      <c r="W292" s="12">
        <f>IF(Q292="","",IF(W291="",Settings!$B$3+Q292,W291+Q292))</f>
        <v/>
      </c>
      <c r="X292" s="11" t="n"/>
      <c r="Y292" s="11" t="n"/>
      <c r="Z292" s="11" t="n"/>
      <c r="AA292" s="11" t="n"/>
      <c r="AB292" s="11" t="n"/>
      <c r="AC292" s="11" t="n"/>
      <c r="AD292" s="11" t="n"/>
      <c r="AE292" s="16">
        <f>IF(OR(AC292="",B292=""),"",AC292-B292)</f>
        <v/>
      </c>
      <c r="AF292" s="11" t="n"/>
    </row>
    <row r="293">
      <c r="A293" s="10" t="n">
        <v>292</v>
      </c>
      <c r="B293" s="11" t="n"/>
      <c r="C293" s="11" t="n"/>
      <c r="D293" s="11" t="n"/>
      <c r="E293" s="11" t="n"/>
      <c r="F293" s="11" t="n"/>
      <c r="G293" s="11" t="n"/>
      <c r="H293" s="11" t="n"/>
      <c r="I293" s="11" t="n"/>
      <c r="J293" s="11" t="n"/>
      <c r="K293" s="11" t="n"/>
      <c r="L293" s="11" t="n"/>
      <c r="M293" s="11" t="n"/>
      <c r="N293" s="11" t="n"/>
      <c r="O293" s="11" t="n"/>
      <c r="P293" s="12">
        <f>IF(OR(N293="",H293=""),"",IF(F293="Short",(H293-N293),(N293-H293))*K293*IF(E293="Option",100,1))</f>
        <v/>
      </c>
      <c r="Q293" s="12">
        <f>IF(P293="","",P293-O293)</f>
        <v/>
      </c>
      <c r="R293" s="13">
        <f>IF(Q293="","",IF(H293*K293=0,"",Q293/(H293*K293*IF(E293="Option",100,1))*100))</f>
        <v/>
      </c>
      <c r="S293" s="14">
        <f>IF(OR(Q293="",I293="",I293=H293),"",Q293/(ABS(H293-I293)*K293*IF(E293="Option",100,1)))</f>
        <v/>
      </c>
      <c r="T293" s="15">
        <f>IF(OR(J293="",I293="",I293=H293),"",ABS(J293-H293)/ABS(H293-I293))</f>
        <v/>
      </c>
      <c r="U293" s="16">
        <f>IF(Q293="","",IF(Q293&gt;0,"Win",IF(Q293&lt;0,"Loss","BE")))</f>
        <v/>
      </c>
      <c r="V293" s="16">
        <f>IF(OR(L293="",B293=""),"",L293-B293)</f>
        <v/>
      </c>
      <c r="W293" s="12">
        <f>IF(Q293="","",IF(W292="",Settings!$B$3+Q293,W292+Q293))</f>
        <v/>
      </c>
      <c r="X293" s="11" t="n"/>
      <c r="Y293" s="11" t="n"/>
      <c r="Z293" s="11" t="n"/>
      <c r="AA293" s="11" t="n"/>
      <c r="AB293" s="11" t="n"/>
      <c r="AC293" s="11" t="n"/>
      <c r="AD293" s="11" t="n"/>
      <c r="AE293" s="16">
        <f>IF(OR(AC293="",B293=""),"",AC293-B293)</f>
        <v/>
      </c>
      <c r="AF293" s="11" t="n"/>
    </row>
    <row r="294">
      <c r="A294" s="10" t="n">
        <v>293</v>
      </c>
      <c r="B294" s="11" t="n"/>
      <c r="C294" s="11" t="n"/>
      <c r="D294" s="11" t="n"/>
      <c r="E294" s="11" t="n"/>
      <c r="F294" s="11" t="n"/>
      <c r="G294" s="11" t="n"/>
      <c r="H294" s="11" t="n"/>
      <c r="I294" s="11" t="n"/>
      <c r="J294" s="11" t="n"/>
      <c r="K294" s="11" t="n"/>
      <c r="L294" s="11" t="n"/>
      <c r="M294" s="11" t="n"/>
      <c r="N294" s="11" t="n"/>
      <c r="O294" s="11" t="n"/>
      <c r="P294" s="12">
        <f>IF(OR(N294="",H294=""),"",IF(F294="Short",(H294-N294),(N294-H294))*K294*IF(E294="Option",100,1))</f>
        <v/>
      </c>
      <c r="Q294" s="12">
        <f>IF(P294="","",P294-O294)</f>
        <v/>
      </c>
      <c r="R294" s="13">
        <f>IF(Q294="","",IF(H294*K294=0,"",Q294/(H294*K294*IF(E294="Option",100,1))*100))</f>
        <v/>
      </c>
      <c r="S294" s="14">
        <f>IF(OR(Q294="",I294="",I294=H294),"",Q294/(ABS(H294-I294)*K294*IF(E294="Option",100,1)))</f>
        <v/>
      </c>
      <c r="T294" s="15">
        <f>IF(OR(J294="",I294="",I294=H294),"",ABS(J294-H294)/ABS(H294-I294))</f>
        <v/>
      </c>
      <c r="U294" s="16">
        <f>IF(Q294="","",IF(Q294&gt;0,"Win",IF(Q294&lt;0,"Loss","BE")))</f>
        <v/>
      </c>
      <c r="V294" s="16">
        <f>IF(OR(L294="",B294=""),"",L294-B294)</f>
        <v/>
      </c>
      <c r="W294" s="12">
        <f>IF(Q294="","",IF(W293="",Settings!$B$3+Q294,W293+Q294))</f>
        <v/>
      </c>
      <c r="X294" s="11" t="n"/>
      <c r="Y294" s="11" t="n"/>
      <c r="Z294" s="11" t="n"/>
      <c r="AA294" s="11" t="n"/>
      <c r="AB294" s="11" t="n"/>
      <c r="AC294" s="11" t="n"/>
      <c r="AD294" s="11" t="n"/>
      <c r="AE294" s="16">
        <f>IF(OR(AC294="",B294=""),"",AC294-B294)</f>
        <v/>
      </c>
      <c r="AF294" s="11" t="n"/>
    </row>
    <row r="295">
      <c r="A295" s="10" t="n">
        <v>294</v>
      </c>
      <c r="B295" s="11" t="n"/>
      <c r="C295" s="11" t="n"/>
      <c r="D295" s="11" t="n"/>
      <c r="E295" s="11" t="n"/>
      <c r="F295" s="11" t="n"/>
      <c r="G295" s="11" t="n"/>
      <c r="H295" s="11" t="n"/>
      <c r="I295" s="11" t="n"/>
      <c r="J295" s="11" t="n"/>
      <c r="K295" s="11" t="n"/>
      <c r="L295" s="11" t="n"/>
      <c r="M295" s="11" t="n"/>
      <c r="N295" s="11" t="n"/>
      <c r="O295" s="11" t="n"/>
      <c r="P295" s="12">
        <f>IF(OR(N295="",H295=""),"",IF(F295="Short",(H295-N295),(N295-H295))*K295*IF(E295="Option",100,1))</f>
        <v/>
      </c>
      <c r="Q295" s="12">
        <f>IF(P295="","",P295-O295)</f>
        <v/>
      </c>
      <c r="R295" s="13">
        <f>IF(Q295="","",IF(H295*K295=0,"",Q295/(H295*K295*IF(E295="Option",100,1))*100))</f>
        <v/>
      </c>
      <c r="S295" s="14">
        <f>IF(OR(Q295="",I295="",I295=H295),"",Q295/(ABS(H295-I295)*K295*IF(E295="Option",100,1)))</f>
        <v/>
      </c>
      <c r="T295" s="15">
        <f>IF(OR(J295="",I295="",I295=H295),"",ABS(J295-H295)/ABS(H295-I295))</f>
        <v/>
      </c>
      <c r="U295" s="16">
        <f>IF(Q295="","",IF(Q295&gt;0,"Win",IF(Q295&lt;0,"Loss","BE")))</f>
        <v/>
      </c>
      <c r="V295" s="16">
        <f>IF(OR(L295="",B295=""),"",L295-B295)</f>
        <v/>
      </c>
      <c r="W295" s="12">
        <f>IF(Q295="","",IF(W294="",Settings!$B$3+Q295,W294+Q295))</f>
        <v/>
      </c>
      <c r="X295" s="11" t="n"/>
      <c r="Y295" s="11" t="n"/>
      <c r="Z295" s="11" t="n"/>
      <c r="AA295" s="11" t="n"/>
      <c r="AB295" s="11" t="n"/>
      <c r="AC295" s="11" t="n"/>
      <c r="AD295" s="11" t="n"/>
      <c r="AE295" s="16">
        <f>IF(OR(AC295="",B295=""),"",AC295-B295)</f>
        <v/>
      </c>
      <c r="AF295" s="11" t="n"/>
    </row>
    <row r="296">
      <c r="A296" s="10" t="n">
        <v>295</v>
      </c>
      <c r="B296" s="11" t="n"/>
      <c r="C296" s="11" t="n"/>
      <c r="D296" s="11" t="n"/>
      <c r="E296" s="11" t="n"/>
      <c r="F296" s="11" t="n"/>
      <c r="G296" s="11" t="n"/>
      <c r="H296" s="11" t="n"/>
      <c r="I296" s="11" t="n"/>
      <c r="J296" s="11" t="n"/>
      <c r="K296" s="11" t="n"/>
      <c r="L296" s="11" t="n"/>
      <c r="M296" s="11" t="n"/>
      <c r="N296" s="11" t="n"/>
      <c r="O296" s="11" t="n"/>
      <c r="P296" s="12">
        <f>IF(OR(N296="",H296=""),"",IF(F296="Short",(H296-N296),(N296-H296))*K296*IF(E296="Option",100,1))</f>
        <v/>
      </c>
      <c r="Q296" s="12">
        <f>IF(P296="","",P296-O296)</f>
        <v/>
      </c>
      <c r="R296" s="13">
        <f>IF(Q296="","",IF(H296*K296=0,"",Q296/(H296*K296*IF(E296="Option",100,1))*100))</f>
        <v/>
      </c>
      <c r="S296" s="14">
        <f>IF(OR(Q296="",I296="",I296=H296),"",Q296/(ABS(H296-I296)*K296*IF(E296="Option",100,1)))</f>
        <v/>
      </c>
      <c r="T296" s="15">
        <f>IF(OR(J296="",I296="",I296=H296),"",ABS(J296-H296)/ABS(H296-I296))</f>
        <v/>
      </c>
      <c r="U296" s="16">
        <f>IF(Q296="","",IF(Q296&gt;0,"Win",IF(Q296&lt;0,"Loss","BE")))</f>
        <v/>
      </c>
      <c r="V296" s="16">
        <f>IF(OR(L296="",B296=""),"",L296-B296)</f>
        <v/>
      </c>
      <c r="W296" s="12">
        <f>IF(Q296="","",IF(W295="",Settings!$B$3+Q296,W295+Q296))</f>
        <v/>
      </c>
      <c r="X296" s="11" t="n"/>
      <c r="Y296" s="11" t="n"/>
      <c r="Z296" s="11" t="n"/>
      <c r="AA296" s="11" t="n"/>
      <c r="AB296" s="11" t="n"/>
      <c r="AC296" s="11" t="n"/>
      <c r="AD296" s="11" t="n"/>
      <c r="AE296" s="16">
        <f>IF(OR(AC296="",B296=""),"",AC296-B296)</f>
        <v/>
      </c>
      <c r="AF296" s="11" t="n"/>
    </row>
    <row r="297">
      <c r="A297" s="10" t="n">
        <v>296</v>
      </c>
      <c r="B297" s="11" t="n"/>
      <c r="C297" s="11" t="n"/>
      <c r="D297" s="11" t="n"/>
      <c r="E297" s="11" t="n"/>
      <c r="F297" s="11" t="n"/>
      <c r="G297" s="11" t="n"/>
      <c r="H297" s="11" t="n"/>
      <c r="I297" s="11" t="n"/>
      <c r="J297" s="11" t="n"/>
      <c r="K297" s="11" t="n"/>
      <c r="L297" s="11" t="n"/>
      <c r="M297" s="11" t="n"/>
      <c r="N297" s="11" t="n"/>
      <c r="O297" s="11" t="n"/>
      <c r="P297" s="12">
        <f>IF(OR(N297="",H297=""),"",IF(F297="Short",(H297-N297),(N297-H297))*K297*IF(E297="Option",100,1))</f>
        <v/>
      </c>
      <c r="Q297" s="12">
        <f>IF(P297="","",P297-O297)</f>
        <v/>
      </c>
      <c r="R297" s="13">
        <f>IF(Q297="","",IF(H297*K297=0,"",Q297/(H297*K297*IF(E297="Option",100,1))*100))</f>
        <v/>
      </c>
      <c r="S297" s="14">
        <f>IF(OR(Q297="",I297="",I297=H297),"",Q297/(ABS(H297-I297)*K297*IF(E297="Option",100,1)))</f>
        <v/>
      </c>
      <c r="T297" s="15">
        <f>IF(OR(J297="",I297="",I297=H297),"",ABS(J297-H297)/ABS(H297-I297))</f>
        <v/>
      </c>
      <c r="U297" s="16">
        <f>IF(Q297="","",IF(Q297&gt;0,"Win",IF(Q297&lt;0,"Loss","BE")))</f>
        <v/>
      </c>
      <c r="V297" s="16">
        <f>IF(OR(L297="",B297=""),"",L297-B297)</f>
        <v/>
      </c>
      <c r="W297" s="12">
        <f>IF(Q297="","",IF(W296="",Settings!$B$3+Q297,W296+Q297))</f>
        <v/>
      </c>
      <c r="X297" s="11" t="n"/>
      <c r="Y297" s="11" t="n"/>
      <c r="Z297" s="11" t="n"/>
      <c r="AA297" s="11" t="n"/>
      <c r="AB297" s="11" t="n"/>
      <c r="AC297" s="11" t="n"/>
      <c r="AD297" s="11" t="n"/>
      <c r="AE297" s="16">
        <f>IF(OR(AC297="",B297=""),"",AC297-B297)</f>
        <v/>
      </c>
      <c r="AF297" s="11" t="n"/>
    </row>
    <row r="298">
      <c r="A298" s="10" t="n">
        <v>297</v>
      </c>
      <c r="B298" s="11" t="n"/>
      <c r="C298" s="11" t="n"/>
      <c r="D298" s="11" t="n"/>
      <c r="E298" s="11" t="n"/>
      <c r="F298" s="11" t="n"/>
      <c r="G298" s="11" t="n"/>
      <c r="H298" s="11" t="n"/>
      <c r="I298" s="11" t="n"/>
      <c r="J298" s="11" t="n"/>
      <c r="K298" s="11" t="n"/>
      <c r="L298" s="11" t="n"/>
      <c r="M298" s="11" t="n"/>
      <c r="N298" s="11" t="n"/>
      <c r="O298" s="11" t="n"/>
      <c r="P298" s="12">
        <f>IF(OR(N298="",H298=""),"",IF(F298="Short",(H298-N298),(N298-H298))*K298*IF(E298="Option",100,1))</f>
        <v/>
      </c>
      <c r="Q298" s="12">
        <f>IF(P298="","",P298-O298)</f>
        <v/>
      </c>
      <c r="R298" s="13">
        <f>IF(Q298="","",IF(H298*K298=0,"",Q298/(H298*K298*IF(E298="Option",100,1))*100))</f>
        <v/>
      </c>
      <c r="S298" s="14">
        <f>IF(OR(Q298="",I298="",I298=H298),"",Q298/(ABS(H298-I298)*K298*IF(E298="Option",100,1)))</f>
        <v/>
      </c>
      <c r="T298" s="15">
        <f>IF(OR(J298="",I298="",I298=H298),"",ABS(J298-H298)/ABS(H298-I298))</f>
        <v/>
      </c>
      <c r="U298" s="16">
        <f>IF(Q298="","",IF(Q298&gt;0,"Win",IF(Q298&lt;0,"Loss","BE")))</f>
        <v/>
      </c>
      <c r="V298" s="16">
        <f>IF(OR(L298="",B298=""),"",L298-B298)</f>
        <v/>
      </c>
      <c r="W298" s="12">
        <f>IF(Q298="","",IF(W297="",Settings!$B$3+Q298,W297+Q298))</f>
        <v/>
      </c>
      <c r="X298" s="11" t="n"/>
      <c r="Y298" s="11" t="n"/>
      <c r="Z298" s="11" t="n"/>
      <c r="AA298" s="11" t="n"/>
      <c r="AB298" s="11" t="n"/>
      <c r="AC298" s="11" t="n"/>
      <c r="AD298" s="11" t="n"/>
      <c r="AE298" s="16">
        <f>IF(OR(AC298="",B298=""),"",AC298-B298)</f>
        <v/>
      </c>
      <c r="AF298" s="11" t="n"/>
    </row>
    <row r="299">
      <c r="A299" s="10" t="n">
        <v>298</v>
      </c>
      <c r="B299" s="11" t="n"/>
      <c r="C299" s="11" t="n"/>
      <c r="D299" s="11" t="n"/>
      <c r="E299" s="11" t="n"/>
      <c r="F299" s="11" t="n"/>
      <c r="G299" s="11" t="n"/>
      <c r="H299" s="11" t="n"/>
      <c r="I299" s="11" t="n"/>
      <c r="J299" s="11" t="n"/>
      <c r="K299" s="11" t="n"/>
      <c r="L299" s="11" t="n"/>
      <c r="M299" s="11" t="n"/>
      <c r="N299" s="11" t="n"/>
      <c r="O299" s="11" t="n"/>
      <c r="P299" s="12">
        <f>IF(OR(N299="",H299=""),"",IF(F299="Short",(H299-N299),(N299-H299))*K299*IF(E299="Option",100,1))</f>
        <v/>
      </c>
      <c r="Q299" s="12">
        <f>IF(P299="","",P299-O299)</f>
        <v/>
      </c>
      <c r="R299" s="13">
        <f>IF(Q299="","",IF(H299*K299=0,"",Q299/(H299*K299*IF(E299="Option",100,1))*100))</f>
        <v/>
      </c>
      <c r="S299" s="14">
        <f>IF(OR(Q299="",I299="",I299=H299),"",Q299/(ABS(H299-I299)*K299*IF(E299="Option",100,1)))</f>
        <v/>
      </c>
      <c r="T299" s="15">
        <f>IF(OR(J299="",I299="",I299=H299),"",ABS(J299-H299)/ABS(H299-I299))</f>
        <v/>
      </c>
      <c r="U299" s="16">
        <f>IF(Q299="","",IF(Q299&gt;0,"Win",IF(Q299&lt;0,"Loss","BE")))</f>
        <v/>
      </c>
      <c r="V299" s="16">
        <f>IF(OR(L299="",B299=""),"",L299-B299)</f>
        <v/>
      </c>
      <c r="W299" s="12">
        <f>IF(Q299="","",IF(W298="",Settings!$B$3+Q299,W298+Q299))</f>
        <v/>
      </c>
      <c r="X299" s="11" t="n"/>
      <c r="Y299" s="11" t="n"/>
      <c r="Z299" s="11" t="n"/>
      <c r="AA299" s="11" t="n"/>
      <c r="AB299" s="11" t="n"/>
      <c r="AC299" s="11" t="n"/>
      <c r="AD299" s="11" t="n"/>
      <c r="AE299" s="16">
        <f>IF(OR(AC299="",B299=""),"",AC299-B299)</f>
        <v/>
      </c>
      <c r="AF299" s="11" t="n"/>
    </row>
    <row r="300">
      <c r="A300" s="10" t="n">
        <v>299</v>
      </c>
      <c r="B300" s="11" t="n"/>
      <c r="C300" s="11" t="n"/>
      <c r="D300" s="11" t="n"/>
      <c r="E300" s="11" t="n"/>
      <c r="F300" s="11" t="n"/>
      <c r="G300" s="11" t="n"/>
      <c r="H300" s="11" t="n"/>
      <c r="I300" s="11" t="n"/>
      <c r="J300" s="11" t="n"/>
      <c r="K300" s="11" t="n"/>
      <c r="L300" s="11" t="n"/>
      <c r="M300" s="11" t="n"/>
      <c r="N300" s="11" t="n"/>
      <c r="O300" s="11" t="n"/>
      <c r="P300" s="12">
        <f>IF(OR(N300="",H300=""),"",IF(F300="Short",(H300-N300),(N300-H300))*K300*IF(E300="Option",100,1))</f>
        <v/>
      </c>
      <c r="Q300" s="12">
        <f>IF(P300="","",P300-O300)</f>
        <v/>
      </c>
      <c r="R300" s="13">
        <f>IF(Q300="","",IF(H300*K300=0,"",Q300/(H300*K300*IF(E300="Option",100,1))*100))</f>
        <v/>
      </c>
      <c r="S300" s="14">
        <f>IF(OR(Q300="",I300="",I300=H300),"",Q300/(ABS(H300-I300)*K300*IF(E300="Option",100,1)))</f>
        <v/>
      </c>
      <c r="T300" s="15">
        <f>IF(OR(J300="",I300="",I300=H300),"",ABS(J300-H300)/ABS(H300-I300))</f>
        <v/>
      </c>
      <c r="U300" s="16">
        <f>IF(Q300="","",IF(Q300&gt;0,"Win",IF(Q300&lt;0,"Loss","BE")))</f>
        <v/>
      </c>
      <c r="V300" s="16">
        <f>IF(OR(L300="",B300=""),"",L300-B300)</f>
        <v/>
      </c>
      <c r="W300" s="12">
        <f>IF(Q300="","",IF(W299="",Settings!$B$3+Q300,W299+Q300))</f>
        <v/>
      </c>
      <c r="X300" s="11" t="n"/>
      <c r="Y300" s="11" t="n"/>
      <c r="Z300" s="11" t="n"/>
      <c r="AA300" s="11" t="n"/>
      <c r="AB300" s="11" t="n"/>
      <c r="AC300" s="11" t="n"/>
      <c r="AD300" s="11" t="n"/>
      <c r="AE300" s="16">
        <f>IF(OR(AC300="",B300=""),"",AC300-B300)</f>
        <v/>
      </c>
      <c r="AF300" s="11" t="n"/>
    </row>
    <row r="301">
      <c r="A301" s="10" t="n">
        <v>300</v>
      </c>
      <c r="B301" s="11" t="n"/>
      <c r="C301" s="11" t="n"/>
      <c r="D301" s="11" t="n"/>
      <c r="E301" s="11" t="n"/>
      <c r="F301" s="11" t="n"/>
      <c r="G301" s="11" t="n"/>
      <c r="H301" s="11" t="n"/>
      <c r="I301" s="11" t="n"/>
      <c r="J301" s="11" t="n"/>
      <c r="K301" s="11" t="n"/>
      <c r="L301" s="11" t="n"/>
      <c r="M301" s="11" t="n"/>
      <c r="N301" s="11" t="n"/>
      <c r="O301" s="11" t="n"/>
      <c r="P301" s="12">
        <f>IF(OR(N301="",H301=""),"",IF(F301="Short",(H301-N301),(N301-H301))*K301*IF(E301="Option",100,1))</f>
        <v/>
      </c>
      <c r="Q301" s="12">
        <f>IF(P301="","",P301-O301)</f>
        <v/>
      </c>
      <c r="R301" s="13">
        <f>IF(Q301="","",IF(H301*K301=0,"",Q301/(H301*K301*IF(E301="Option",100,1))*100))</f>
        <v/>
      </c>
      <c r="S301" s="14">
        <f>IF(OR(Q301="",I301="",I301=H301),"",Q301/(ABS(H301-I301)*K301*IF(E301="Option",100,1)))</f>
        <v/>
      </c>
      <c r="T301" s="15">
        <f>IF(OR(J301="",I301="",I301=H301),"",ABS(J301-H301)/ABS(H301-I301))</f>
        <v/>
      </c>
      <c r="U301" s="16">
        <f>IF(Q301="","",IF(Q301&gt;0,"Win",IF(Q301&lt;0,"Loss","BE")))</f>
        <v/>
      </c>
      <c r="V301" s="16">
        <f>IF(OR(L301="",B301=""),"",L301-B301)</f>
        <v/>
      </c>
      <c r="W301" s="12">
        <f>IF(Q301="","",IF(W300="",Settings!$B$3+Q301,W300+Q301))</f>
        <v/>
      </c>
      <c r="X301" s="11" t="n"/>
      <c r="Y301" s="11" t="n"/>
      <c r="Z301" s="11" t="n"/>
      <c r="AA301" s="11" t="n"/>
      <c r="AB301" s="11" t="n"/>
      <c r="AC301" s="11" t="n"/>
      <c r="AD301" s="11" t="n"/>
      <c r="AE301" s="16">
        <f>IF(OR(AC301="",B301=""),"",AC301-B301)</f>
        <v/>
      </c>
      <c r="AF301" s="11" t="n"/>
    </row>
    <row r="302">
      <c r="A302" s="10" t="n">
        <v>301</v>
      </c>
      <c r="B302" s="11" t="n"/>
      <c r="C302" s="11" t="n"/>
      <c r="D302" s="11" t="n"/>
      <c r="E302" s="11" t="n"/>
      <c r="F302" s="11" t="n"/>
      <c r="G302" s="11" t="n"/>
      <c r="H302" s="11" t="n"/>
      <c r="I302" s="11" t="n"/>
      <c r="J302" s="11" t="n"/>
      <c r="K302" s="11" t="n"/>
      <c r="L302" s="11" t="n"/>
      <c r="M302" s="11" t="n"/>
      <c r="N302" s="11" t="n"/>
      <c r="O302" s="11" t="n"/>
      <c r="P302" s="12">
        <f>IF(OR(N302="",H302=""),"",IF(F302="Short",(H302-N302),(N302-H302))*K302*IF(E302="Option",100,1))</f>
        <v/>
      </c>
      <c r="Q302" s="12">
        <f>IF(P302="","",P302-O302)</f>
        <v/>
      </c>
      <c r="R302" s="13">
        <f>IF(Q302="","",IF(H302*K302=0,"",Q302/(H302*K302*IF(E302="Option",100,1))*100))</f>
        <v/>
      </c>
      <c r="S302" s="14">
        <f>IF(OR(Q302="",I302="",I302=H302),"",Q302/(ABS(H302-I302)*K302*IF(E302="Option",100,1)))</f>
        <v/>
      </c>
      <c r="T302" s="15">
        <f>IF(OR(J302="",I302="",I302=H302),"",ABS(J302-H302)/ABS(H302-I302))</f>
        <v/>
      </c>
      <c r="U302" s="16">
        <f>IF(Q302="","",IF(Q302&gt;0,"Win",IF(Q302&lt;0,"Loss","BE")))</f>
        <v/>
      </c>
      <c r="V302" s="16">
        <f>IF(OR(L302="",B302=""),"",L302-B302)</f>
        <v/>
      </c>
      <c r="W302" s="12">
        <f>IF(Q302="","",IF(W301="",Settings!$B$3+Q302,W301+Q302))</f>
        <v/>
      </c>
      <c r="X302" s="11" t="n"/>
      <c r="Y302" s="11" t="n"/>
      <c r="Z302" s="11" t="n"/>
      <c r="AA302" s="11" t="n"/>
      <c r="AB302" s="11" t="n"/>
      <c r="AC302" s="11" t="n"/>
      <c r="AD302" s="11" t="n"/>
      <c r="AE302" s="16">
        <f>IF(OR(AC302="",B302=""),"",AC302-B302)</f>
        <v/>
      </c>
      <c r="AF302" s="11" t="n"/>
    </row>
    <row r="303">
      <c r="A303" s="10" t="n">
        <v>302</v>
      </c>
      <c r="B303" s="11" t="n"/>
      <c r="C303" s="11" t="n"/>
      <c r="D303" s="11" t="n"/>
      <c r="E303" s="11" t="n"/>
      <c r="F303" s="11" t="n"/>
      <c r="G303" s="11" t="n"/>
      <c r="H303" s="11" t="n"/>
      <c r="I303" s="11" t="n"/>
      <c r="J303" s="11" t="n"/>
      <c r="K303" s="11" t="n"/>
      <c r="L303" s="11" t="n"/>
      <c r="M303" s="11" t="n"/>
      <c r="N303" s="11" t="n"/>
      <c r="O303" s="11" t="n"/>
      <c r="P303" s="12">
        <f>IF(OR(N303="",H303=""),"",IF(F303="Short",(H303-N303),(N303-H303))*K303*IF(E303="Option",100,1))</f>
        <v/>
      </c>
      <c r="Q303" s="12">
        <f>IF(P303="","",P303-O303)</f>
        <v/>
      </c>
      <c r="R303" s="13">
        <f>IF(Q303="","",IF(H303*K303=0,"",Q303/(H303*K303*IF(E303="Option",100,1))*100))</f>
        <v/>
      </c>
      <c r="S303" s="14">
        <f>IF(OR(Q303="",I303="",I303=H303),"",Q303/(ABS(H303-I303)*K303*IF(E303="Option",100,1)))</f>
        <v/>
      </c>
      <c r="T303" s="15">
        <f>IF(OR(J303="",I303="",I303=H303),"",ABS(J303-H303)/ABS(H303-I303))</f>
        <v/>
      </c>
      <c r="U303" s="16">
        <f>IF(Q303="","",IF(Q303&gt;0,"Win",IF(Q303&lt;0,"Loss","BE")))</f>
        <v/>
      </c>
      <c r="V303" s="16">
        <f>IF(OR(L303="",B303=""),"",L303-B303)</f>
        <v/>
      </c>
      <c r="W303" s="12">
        <f>IF(Q303="","",IF(W302="",Settings!$B$3+Q303,W302+Q303))</f>
        <v/>
      </c>
      <c r="X303" s="11" t="n"/>
      <c r="Y303" s="11" t="n"/>
      <c r="Z303" s="11" t="n"/>
      <c r="AA303" s="11" t="n"/>
      <c r="AB303" s="11" t="n"/>
      <c r="AC303" s="11" t="n"/>
      <c r="AD303" s="11" t="n"/>
      <c r="AE303" s="16">
        <f>IF(OR(AC303="",B303=""),"",AC303-B303)</f>
        <v/>
      </c>
      <c r="AF303" s="11" t="n"/>
    </row>
    <row r="304">
      <c r="A304" s="10" t="n">
        <v>303</v>
      </c>
      <c r="B304" s="11" t="n"/>
      <c r="C304" s="11" t="n"/>
      <c r="D304" s="11" t="n"/>
      <c r="E304" s="11" t="n"/>
      <c r="F304" s="11" t="n"/>
      <c r="G304" s="11" t="n"/>
      <c r="H304" s="11" t="n"/>
      <c r="I304" s="11" t="n"/>
      <c r="J304" s="11" t="n"/>
      <c r="K304" s="11" t="n"/>
      <c r="L304" s="11" t="n"/>
      <c r="M304" s="11" t="n"/>
      <c r="N304" s="11" t="n"/>
      <c r="O304" s="11" t="n"/>
      <c r="P304" s="12">
        <f>IF(OR(N304="",H304=""),"",IF(F304="Short",(H304-N304),(N304-H304))*K304*IF(E304="Option",100,1))</f>
        <v/>
      </c>
      <c r="Q304" s="12">
        <f>IF(P304="","",P304-O304)</f>
        <v/>
      </c>
      <c r="R304" s="13">
        <f>IF(Q304="","",IF(H304*K304=0,"",Q304/(H304*K304*IF(E304="Option",100,1))*100))</f>
        <v/>
      </c>
      <c r="S304" s="14">
        <f>IF(OR(Q304="",I304="",I304=H304),"",Q304/(ABS(H304-I304)*K304*IF(E304="Option",100,1)))</f>
        <v/>
      </c>
      <c r="T304" s="15">
        <f>IF(OR(J304="",I304="",I304=H304),"",ABS(J304-H304)/ABS(H304-I304))</f>
        <v/>
      </c>
      <c r="U304" s="16">
        <f>IF(Q304="","",IF(Q304&gt;0,"Win",IF(Q304&lt;0,"Loss","BE")))</f>
        <v/>
      </c>
      <c r="V304" s="16">
        <f>IF(OR(L304="",B304=""),"",L304-B304)</f>
        <v/>
      </c>
      <c r="W304" s="12">
        <f>IF(Q304="","",IF(W303="",Settings!$B$3+Q304,W303+Q304))</f>
        <v/>
      </c>
      <c r="X304" s="11" t="n"/>
      <c r="Y304" s="11" t="n"/>
      <c r="Z304" s="11" t="n"/>
      <c r="AA304" s="11" t="n"/>
      <c r="AB304" s="11" t="n"/>
      <c r="AC304" s="11" t="n"/>
      <c r="AD304" s="11" t="n"/>
      <c r="AE304" s="16">
        <f>IF(OR(AC304="",B304=""),"",AC304-B304)</f>
        <v/>
      </c>
      <c r="AF304" s="11" t="n"/>
    </row>
    <row r="305">
      <c r="A305" s="10" t="n">
        <v>304</v>
      </c>
      <c r="B305" s="11" t="n"/>
      <c r="C305" s="11" t="n"/>
      <c r="D305" s="11" t="n"/>
      <c r="E305" s="11" t="n"/>
      <c r="F305" s="11" t="n"/>
      <c r="G305" s="11" t="n"/>
      <c r="H305" s="11" t="n"/>
      <c r="I305" s="11" t="n"/>
      <c r="J305" s="11" t="n"/>
      <c r="K305" s="11" t="n"/>
      <c r="L305" s="11" t="n"/>
      <c r="M305" s="11" t="n"/>
      <c r="N305" s="11" t="n"/>
      <c r="O305" s="11" t="n"/>
      <c r="P305" s="12">
        <f>IF(OR(N305="",H305=""),"",IF(F305="Short",(H305-N305),(N305-H305))*K305*IF(E305="Option",100,1))</f>
        <v/>
      </c>
      <c r="Q305" s="12">
        <f>IF(P305="","",P305-O305)</f>
        <v/>
      </c>
      <c r="R305" s="13">
        <f>IF(Q305="","",IF(H305*K305=0,"",Q305/(H305*K305*IF(E305="Option",100,1))*100))</f>
        <v/>
      </c>
      <c r="S305" s="14">
        <f>IF(OR(Q305="",I305="",I305=H305),"",Q305/(ABS(H305-I305)*K305*IF(E305="Option",100,1)))</f>
        <v/>
      </c>
      <c r="T305" s="15">
        <f>IF(OR(J305="",I305="",I305=H305),"",ABS(J305-H305)/ABS(H305-I305))</f>
        <v/>
      </c>
      <c r="U305" s="16">
        <f>IF(Q305="","",IF(Q305&gt;0,"Win",IF(Q305&lt;0,"Loss","BE")))</f>
        <v/>
      </c>
      <c r="V305" s="16">
        <f>IF(OR(L305="",B305=""),"",L305-B305)</f>
        <v/>
      </c>
      <c r="W305" s="12">
        <f>IF(Q305="","",IF(W304="",Settings!$B$3+Q305,W304+Q305))</f>
        <v/>
      </c>
      <c r="X305" s="11" t="n"/>
      <c r="Y305" s="11" t="n"/>
      <c r="Z305" s="11" t="n"/>
      <c r="AA305" s="11" t="n"/>
      <c r="AB305" s="11" t="n"/>
      <c r="AC305" s="11" t="n"/>
      <c r="AD305" s="11" t="n"/>
      <c r="AE305" s="16">
        <f>IF(OR(AC305="",B305=""),"",AC305-B305)</f>
        <v/>
      </c>
      <c r="AF305" s="11" t="n"/>
    </row>
    <row r="306">
      <c r="A306" s="10" t="n">
        <v>305</v>
      </c>
      <c r="B306" s="11" t="n"/>
      <c r="C306" s="11" t="n"/>
      <c r="D306" s="11" t="n"/>
      <c r="E306" s="11" t="n"/>
      <c r="F306" s="11" t="n"/>
      <c r="G306" s="11" t="n"/>
      <c r="H306" s="11" t="n"/>
      <c r="I306" s="11" t="n"/>
      <c r="J306" s="11" t="n"/>
      <c r="K306" s="11" t="n"/>
      <c r="L306" s="11" t="n"/>
      <c r="M306" s="11" t="n"/>
      <c r="N306" s="11" t="n"/>
      <c r="O306" s="11" t="n"/>
      <c r="P306" s="12">
        <f>IF(OR(N306="",H306=""),"",IF(F306="Short",(H306-N306),(N306-H306))*K306*IF(E306="Option",100,1))</f>
        <v/>
      </c>
      <c r="Q306" s="12">
        <f>IF(P306="","",P306-O306)</f>
        <v/>
      </c>
      <c r="R306" s="13">
        <f>IF(Q306="","",IF(H306*K306=0,"",Q306/(H306*K306*IF(E306="Option",100,1))*100))</f>
        <v/>
      </c>
      <c r="S306" s="14">
        <f>IF(OR(Q306="",I306="",I306=H306),"",Q306/(ABS(H306-I306)*K306*IF(E306="Option",100,1)))</f>
        <v/>
      </c>
      <c r="T306" s="15">
        <f>IF(OR(J306="",I306="",I306=H306),"",ABS(J306-H306)/ABS(H306-I306))</f>
        <v/>
      </c>
      <c r="U306" s="16">
        <f>IF(Q306="","",IF(Q306&gt;0,"Win",IF(Q306&lt;0,"Loss","BE")))</f>
        <v/>
      </c>
      <c r="V306" s="16">
        <f>IF(OR(L306="",B306=""),"",L306-B306)</f>
        <v/>
      </c>
      <c r="W306" s="12">
        <f>IF(Q306="","",IF(W305="",Settings!$B$3+Q306,W305+Q306))</f>
        <v/>
      </c>
      <c r="X306" s="11" t="n"/>
      <c r="Y306" s="11" t="n"/>
      <c r="Z306" s="11" t="n"/>
      <c r="AA306" s="11" t="n"/>
      <c r="AB306" s="11" t="n"/>
      <c r="AC306" s="11" t="n"/>
      <c r="AD306" s="11" t="n"/>
      <c r="AE306" s="16">
        <f>IF(OR(AC306="",B306=""),"",AC306-B306)</f>
        <v/>
      </c>
      <c r="AF306" s="11" t="n"/>
    </row>
    <row r="307">
      <c r="A307" s="10" t="n">
        <v>306</v>
      </c>
      <c r="B307" s="11" t="n"/>
      <c r="C307" s="11" t="n"/>
      <c r="D307" s="11" t="n"/>
      <c r="E307" s="11" t="n"/>
      <c r="F307" s="11" t="n"/>
      <c r="G307" s="11" t="n"/>
      <c r="H307" s="11" t="n"/>
      <c r="I307" s="11" t="n"/>
      <c r="J307" s="11" t="n"/>
      <c r="K307" s="11" t="n"/>
      <c r="L307" s="11" t="n"/>
      <c r="M307" s="11" t="n"/>
      <c r="N307" s="11" t="n"/>
      <c r="O307" s="11" t="n"/>
      <c r="P307" s="12">
        <f>IF(OR(N307="",H307=""),"",IF(F307="Short",(H307-N307),(N307-H307))*K307*IF(E307="Option",100,1))</f>
        <v/>
      </c>
      <c r="Q307" s="12">
        <f>IF(P307="","",P307-O307)</f>
        <v/>
      </c>
      <c r="R307" s="13">
        <f>IF(Q307="","",IF(H307*K307=0,"",Q307/(H307*K307*IF(E307="Option",100,1))*100))</f>
        <v/>
      </c>
      <c r="S307" s="14">
        <f>IF(OR(Q307="",I307="",I307=H307),"",Q307/(ABS(H307-I307)*K307*IF(E307="Option",100,1)))</f>
        <v/>
      </c>
      <c r="T307" s="15">
        <f>IF(OR(J307="",I307="",I307=H307),"",ABS(J307-H307)/ABS(H307-I307))</f>
        <v/>
      </c>
      <c r="U307" s="16">
        <f>IF(Q307="","",IF(Q307&gt;0,"Win",IF(Q307&lt;0,"Loss","BE")))</f>
        <v/>
      </c>
      <c r="V307" s="16">
        <f>IF(OR(L307="",B307=""),"",L307-B307)</f>
        <v/>
      </c>
      <c r="W307" s="12">
        <f>IF(Q307="","",IF(W306="",Settings!$B$3+Q307,W306+Q307))</f>
        <v/>
      </c>
      <c r="X307" s="11" t="n"/>
      <c r="Y307" s="11" t="n"/>
      <c r="Z307" s="11" t="n"/>
      <c r="AA307" s="11" t="n"/>
      <c r="AB307" s="11" t="n"/>
      <c r="AC307" s="11" t="n"/>
      <c r="AD307" s="11" t="n"/>
      <c r="AE307" s="16">
        <f>IF(OR(AC307="",B307=""),"",AC307-B307)</f>
        <v/>
      </c>
      <c r="AF307" s="11" t="n"/>
    </row>
    <row r="308">
      <c r="A308" s="10" t="n">
        <v>307</v>
      </c>
      <c r="B308" s="11" t="n"/>
      <c r="C308" s="11" t="n"/>
      <c r="D308" s="11" t="n"/>
      <c r="E308" s="11" t="n"/>
      <c r="F308" s="11" t="n"/>
      <c r="G308" s="11" t="n"/>
      <c r="H308" s="11" t="n"/>
      <c r="I308" s="11" t="n"/>
      <c r="J308" s="11" t="n"/>
      <c r="K308" s="11" t="n"/>
      <c r="L308" s="11" t="n"/>
      <c r="M308" s="11" t="n"/>
      <c r="N308" s="11" t="n"/>
      <c r="O308" s="11" t="n"/>
      <c r="P308" s="12">
        <f>IF(OR(N308="",H308=""),"",IF(F308="Short",(H308-N308),(N308-H308))*K308*IF(E308="Option",100,1))</f>
        <v/>
      </c>
      <c r="Q308" s="12">
        <f>IF(P308="","",P308-O308)</f>
        <v/>
      </c>
      <c r="R308" s="13">
        <f>IF(Q308="","",IF(H308*K308=0,"",Q308/(H308*K308*IF(E308="Option",100,1))*100))</f>
        <v/>
      </c>
      <c r="S308" s="14">
        <f>IF(OR(Q308="",I308="",I308=H308),"",Q308/(ABS(H308-I308)*K308*IF(E308="Option",100,1)))</f>
        <v/>
      </c>
      <c r="T308" s="15">
        <f>IF(OR(J308="",I308="",I308=H308),"",ABS(J308-H308)/ABS(H308-I308))</f>
        <v/>
      </c>
      <c r="U308" s="16">
        <f>IF(Q308="","",IF(Q308&gt;0,"Win",IF(Q308&lt;0,"Loss","BE")))</f>
        <v/>
      </c>
      <c r="V308" s="16">
        <f>IF(OR(L308="",B308=""),"",L308-B308)</f>
        <v/>
      </c>
      <c r="W308" s="12">
        <f>IF(Q308="","",IF(W307="",Settings!$B$3+Q308,W307+Q308))</f>
        <v/>
      </c>
      <c r="X308" s="11" t="n"/>
      <c r="Y308" s="11" t="n"/>
      <c r="Z308" s="11" t="n"/>
      <c r="AA308" s="11" t="n"/>
      <c r="AB308" s="11" t="n"/>
      <c r="AC308" s="11" t="n"/>
      <c r="AD308" s="11" t="n"/>
      <c r="AE308" s="16">
        <f>IF(OR(AC308="",B308=""),"",AC308-B308)</f>
        <v/>
      </c>
      <c r="AF308" s="11" t="n"/>
    </row>
    <row r="309">
      <c r="A309" s="10" t="n">
        <v>308</v>
      </c>
      <c r="B309" s="11" t="n"/>
      <c r="C309" s="11" t="n"/>
      <c r="D309" s="11" t="n"/>
      <c r="E309" s="11" t="n"/>
      <c r="F309" s="11" t="n"/>
      <c r="G309" s="11" t="n"/>
      <c r="H309" s="11" t="n"/>
      <c r="I309" s="11" t="n"/>
      <c r="J309" s="11" t="n"/>
      <c r="K309" s="11" t="n"/>
      <c r="L309" s="11" t="n"/>
      <c r="M309" s="11" t="n"/>
      <c r="N309" s="11" t="n"/>
      <c r="O309" s="11" t="n"/>
      <c r="P309" s="12">
        <f>IF(OR(N309="",H309=""),"",IF(F309="Short",(H309-N309),(N309-H309))*K309*IF(E309="Option",100,1))</f>
        <v/>
      </c>
      <c r="Q309" s="12">
        <f>IF(P309="","",P309-O309)</f>
        <v/>
      </c>
      <c r="R309" s="13">
        <f>IF(Q309="","",IF(H309*K309=0,"",Q309/(H309*K309*IF(E309="Option",100,1))*100))</f>
        <v/>
      </c>
      <c r="S309" s="14">
        <f>IF(OR(Q309="",I309="",I309=H309),"",Q309/(ABS(H309-I309)*K309*IF(E309="Option",100,1)))</f>
        <v/>
      </c>
      <c r="T309" s="15">
        <f>IF(OR(J309="",I309="",I309=H309),"",ABS(J309-H309)/ABS(H309-I309))</f>
        <v/>
      </c>
      <c r="U309" s="16">
        <f>IF(Q309="","",IF(Q309&gt;0,"Win",IF(Q309&lt;0,"Loss","BE")))</f>
        <v/>
      </c>
      <c r="V309" s="16">
        <f>IF(OR(L309="",B309=""),"",L309-B309)</f>
        <v/>
      </c>
      <c r="W309" s="12">
        <f>IF(Q309="","",IF(W308="",Settings!$B$3+Q309,W308+Q309))</f>
        <v/>
      </c>
      <c r="X309" s="11" t="n"/>
      <c r="Y309" s="11" t="n"/>
      <c r="Z309" s="11" t="n"/>
      <c r="AA309" s="11" t="n"/>
      <c r="AB309" s="11" t="n"/>
      <c r="AC309" s="11" t="n"/>
      <c r="AD309" s="11" t="n"/>
      <c r="AE309" s="16">
        <f>IF(OR(AC309="",B309=""),"",AC309-B309)</f>
        <v/>
      </c>
      <c r="AF309" s="11" t="n"/>
    </row>
    <row r="310">
      <c r="A310" s="10" t="n">
        <v>309</v>
      </c>
      <c r="B310" s="11" t="n"/>
      <c r="C310" s="11" t="n"/>
      <c r="D310" s="11" t="n"/>
      <c r="E310" s="11" t="n"/>
      <c r="F310" s="11" t="n"/>
      <c r="G310" s="11" t="n"/>
      <c r="H310" s="11" t="n"/>
      <c r="I310" s="11" t="n"/>
      <c r="J310" s="11" t="n"/>
      <c r="K310" s="11" t="n"/>
      <c r="L310" s="11" t="n"/>
      <c r="M310" s="11" t="n"/>
      <c r="N310" s="11" t="n"/>
      <c r="O310" s="11" t="n"/>
      <c r="P310" s="12">
        <f>IF(OR(N310="",H310=""),"",IF(F310="Short",(H310-N310),(N310-H310))*K310*IF(E310="Option",100,1))</f>
        <v/>
      </c>
      <c r="Q310" s="12">
        <f>IF(P310="","",P310-O310)</f>
        <v/>
      </c>
      <c r="R310" s="13">
        <f>IF(Q310="","",IF(H310*K310=0,"",Q310/(H310*K310*IF(E310="Option",100,1))*100))</f>
        <v/>
      </c>
      <c r="S310" s="14">
        <f>IF(OR(Q310="",I310="",I310=H310),"",Q310/(ABS(H310-I310)*K310*IF(E310="Option",100,1)))</f>
        <v/>
      </c>
      <c r="T310" s="15">
        <f>IF(OR(J310="",I310="",I310=H310),"",ABS(J310-H310)/ABS(H310-I310))</f>
        <v/>
      </c>
      <c r="U310" s="16">
        <f>IF(Q310="","",IF(Q310&gt;0,"Win",IF(Q310&lt;0,"Loss","BE")))</f>
        <v/>
      </c>
      <c r="V310" s="16">
        <f>IF(OR(L310="",B310=""),"",L310-B310)</f>
        <v/>
      </c>
      <c r="W310" s="12">
        <f>IF(Q310="","",IF(W309="",Settings!$B$3+Q310,W309+Q310))</f>
        <v/>
      </c>
      <c r="X310" s="11" t="n"/>
      <c r="Y310" s="11" t="n"/>
      <c r="Z310" s="11" t="n"/>
      <c r="AA310" s="11" t="n"/>
      <c r="AB310" s="11" t="n"/>
      <c r="AC310" s="11" t="n"/>
      <c r="AD310" s="11" t="n"/>
      <c r="AE310" s="16">
        <f>IF(OR(AC310="",B310=""),"",AC310-B310)</f>
        <v/>
      </c>
      <c r="AF310" s="11" t="n"/>
    </row>
    <row r="311">
      <c r="A311" s="10" t="n">
        <v>310</v>
      </c>
      <c r="B311" s="11" t="n"/>
      <c r="C311" s="11" t="n"/>
      <c r="D311" s="11" t="n"/>
      <c r="E311" s="11" t="n"/>
      <c r="F311" s="11" t="n"/>
      <c r="G311" s="11" t="n"/>
      <c r="H311" s="11" t="n"/>
      <c r="I311" s="11" t="n"/>
      <c r="J311" s="11" t="n"/>
      <c r="K311" s="11" t="n"/>
      <c r="L311" s="11" t="n"/>
      <c r="M311" s="11" t="n"/>
      <c r="N311" s="11" t="n"/>
      <c r="O311" s="11" t="n"/>
      <c r="P311" s="12">
        <f>IF(OR(N311="",H311=""),"",IF(F311="Short",(H311-N311),(N311-H311))*K311*IF(E311="Option",100,1))</f>
        <v/>
      </c>
      <c r="Q311" s="12">
        <f>IF(P311="","",P311-O311)</f>
        <v/>
      </c>
      <c r="R311" s="13">
        <f>IF(Q311="","",IF(H311*K311=0,"",Q311/(H311*K311*IF(E311="Option",100,1))*100))</f>
        <v/>
      </c>
      <c r="S311" s="14">
        <f>IF(OR(Q311="",I311="",I311=H311),"",Q311/(ABS(H311-I311)*K311*IF(E311="Option",100,1)))</f>
        <v/>
      </c>
      <c r="T311" s="15">
        <f>IF(OR(J311="",I311="",I311=H311),"",ABS(J311-H311)/ABS(H311-I311))</f>
        <v/>
      </c>
      <c r="U311" s="16">
        <f>IF(Q311="","",IF(Q311&gt;0,"Win",IF(Q311&lt;0,"Loss","BE")))</f>
        <v/>
      </c>
      <c r="V311" s="16">
        <f>IF(OR(L311="",B311=""),"",L311-B311)</f>
        <v/>
      </c>
      <c r="W311" s="12">
        <f>IF(Q311="","",IF(W310="",Settings!$B$3+Q311,W310+Q311))</f>
        <v/>
      </c>
      <c r="X311" s="11" t="n"/>
      <c r="Y311" s="11" t="n"/>
      <c r="Z311" s="11" t="n"/>
      <c r="AA311" s="11" t="n"/>
      <c r="AB311" s="11" t="n"/>
      <c r="AC311" s="11" t="n"/>
      <c r="AD311" s="11" t="n"/>
      <c r="AE311" s="16">
        <f>IF(OR(AC311="",B311=""),"",AC311-B311)</f>
        <v/>
      </c>
      <c r="AF311" s="11" t="n"/>
    </row>
    <row r="312">
      <c r="A312" s="10" t="n">
        <v>311</v>
      </c>
      <c r="B312" s="11" t="n"/>
      <c r="C312" s="11" t="n"/>
      <c r="D312" s="11" t="n"/>
      <c r="E312" s="11" t="n"/>
      <c r="F312" s="11" t="n"/>
      <c r="G312" s="11" t="n"/>
      <c r="H312" s="11" t="n"/>
      <c r="I312" s="11" t="n"/>
      <c r="J312" s="11" t="n"/>
      <c r="K312" s="11" t="n"/>
      <c r="L312" s="11" t="n"/>
      <c r="M312" s="11" t="n"/>
      <c r="N312" s="11" t="n"/>
      <c r="O312" s="11" t="n"/>
      <c r="P312" s="12">
        <f>IF(OR(N312="",H312=""),"",IF(F312="Short",(H312-N312),(N312-H312))*K312*IF(E312="Option",100,1))</f>
        <v/>
      </c>
      <c r="Q312" s="12">
        <f>IF(P312="","",P312-O312)</f>
        <v/>
      </c>
      <c r="R312" s="13">
        <f>IF(Q312="","",IF(H312*K312=0,"",Q312/(H312*K312*IF(E312="Option",100,1))*100))</f>
        <v/>
      </c>
      <c r="S312" s="14">
        <f>IF(OR(Q312="",I312="",I312=H312),"",Q312/(ABS(H312-I312)*K312*IF(E312="Option",100,1)))</f>
        <v/>
      </c>
      <c r="T312" s="15">
        <f>IF(OR(J312="",I312="",I312=H312),"",ABS(J312-H312)/ABS(H312-I312))</f>
        <v/>
      </c>
      <c r="U312" s="16">
        <f>IF(Q312="","",IF(Q312&gt;0,"Win",IF(Q312&lt;0,"Loss","BE")))</f>
        <v/>
      </c>
      <c r="V312" s="16">
        <f>IF(OR(L312="",B312=""),"",L312-B312)</f>
        <v/>
      </c>
      <c r="W312" s="12">
        <f>IF(Q312="","",IF(W311="",Settings!$B$3+Q312,W311+Q312))</f>
        <v/>
      </c>
      <c r="X312" s="11" t="n"/>
      <c r="Y312" s="11" t="n"/>
      <c r="Z312" s="11" t="n"/>
      <c r="AA312" s="11" t="n"/>
      <c r="AB312" s="11" t="n"/>
      <c r="AC312" s="11" t="n"/>
      <c r="AD312" s="11" t="n"/>
      <c r="AE312" s="16">
        <f>IF(OR(AC312="",B312=""),"",AC312-B312)</f>
        <v/>
      </c>
      <c r="AF312" s="11" t="n"/>
    </row>
    <row r="313">
      <c r="A313" s="10" t="n">
        <v>312</v>
      </c>
      <c r="B313" s="11" t="n"/>
      <c r="C313" s="11" t="n"/>
      <c r="D313" s="11" t="n"/>
      <c r="E313" s="11" t="n"/>
      <c r="F313" s="11" t="n"/>
      <c r="G313" s="11" t="n"/>
      <c r="H313" s="11" t="n"/>
      <c r="I313" s="11" t="n"/>
      <c r="J313" s="11" t="n"/>
      <c r="K313" s="11" t="n"/>
      <c r="L313" s="11" t="n"/>
      <c r="M313" s="11" t="n"/>
      <c r="N313" s="11" t="n"/>
      <c r="O313" s="11" t="n"/>
      <c r="P313" s="12">
        <f>IF(OR(N313="",H313=""),"",IF(F313="Short",(H313-N313),(N313-H313))*K313*IF(E313="Option",100,1))</f>
        <v/>
      </c>
      <c r="Q313" s="12">
        <f>IF(P313="","",P313-O313)</f>
        <v/>
      </c>
      <c r="R313" s="13">
        <f>IF(Q313="","",IF(H313*K313=0,"",Q313/(H313*K313*IF(E313="Option",100,1))*100))</f>
        <v/>
      </c>
      <c r="S313" s="14">
        <f>IF(OR(Q313="",I313="",I313=H313),"",Q313/(ABS(H313-I313)*K313*IF(E313="Option",100,1)))</f>
        <v/>
      </c>
      <c r="T313" s="15">
        <f>IF(OR(J313="",I313="",I313=H313),"",ABS(J313-H313)/ABS(H313-I313))</f>
        <v/>
      </c>
      <c r="U313" s="16">
        <f>IF(Q313="","",IF(Q313&gt;0,"Win",IF(Q313&lt;0,"Loss","BE")))</f>
        <v/>
      </c>
      <c r="V313" s="16">
        <f>IF(OR(L313="",B313=""),"",L313-B313)</f>
        <v/>
      </c>
      <c r="W313" s="12">
        <f>IF(Q313="","",IF(W312="",Settings!$B$3+Q313,W312+Q313))</f>
        <v/>
      </c>
      <c r="X313" s="11" t="n"/>
      <c r="Y313" s="11" t="n"/>
      <c r="Z313" s="11" t="n"/>
      <c r="AA313" s="11" t="n"/>
      <c r="AB313" s="11" t="n"/>
      <c r="AC313" s="11" t="n"/>
      <c r="AD313" s="11" t="n"/>
      <c r="AE313" s="16">
        <f>IF(OR(AC313="",B313=""),"",AC313-B313)</f>
        <v/>
      </c>
      <c r="AF313" s="11" t="n"/>
    </row>
    <row r="314">
      <c r="A314" s="10" t="n">
        <v>313</v>
      </c>
      <c r="B314" s="11" t="n"/>
      <c r="C314" s="11" t="n"/>
      <c r="D314" s="11" t="n"/>
      <c r="E314" s="11" t="n"/>
      <c r="F314" s="11" t="n"/>
      <c r="G314" s="11" t="n"/>
      <c r="H314" s="11" t="n"/>
      <c r="I314" s="11" t="n"/>
      <c r="J314" s="11" t="n"/>
      <c r="K314" s="11" t="n"/>
      <c r="L314" s="11" t="n"/>
      <c r="M314" s="11" t="n"/>
      <c r="N314" s="11" t="n"/>
      <c r="O314" s="11" t="n"/>
      <c r="P314" s="12">
        <f>IF(OR(N314="",H314=""),"",IF(F314="Short",(H314-N314),(N314-H314))*K314*IF(E314="Option",100,1))</f>
        <v/>
      </c>
      <c r="Q314" s="12">
        <f>IF(P314="","",P314-O314)</f>
        <v/>
      </c>
      <c r="R314" s="13">
        <f>IF(Q314="","",IF(H314*K314=0,"",Q314/(H314*K314*IF(E314="Option",100,1))*100))</f>
        <v/>
      </c>
      <c r="S314" s="14">
        <f>IF(OR(Q314="",I314="",I314=H314),"",Q314/(ABS(H314-I314)*K314*IF(E314="Option",100,1)))</f>
        <v/>
      </c>
      <c r="T314" s="15">
        <f>IF(OR(J314="",I314="",I314=H314),"",ABS(J314-H314)/ABS(H314-I314))</f>
        <v/>
      </c>
      <c r="U314" s="16">
        <f>IF(Q314="","",IF(Q314&gt;0,"Win",IF(Q314&lt;0,"Loss","BE")))</f>
        <v/>
      </c>
      <c r="V314" s="16">
        <f>IF(OR(L314="",B314=""),"",L314-B314)</f>
        <v/>
      </c>
      <c r="W314" s="12">
        <f>IF(Q314="","",IF(W313="",Settings!$B$3+Q314,W313+Q314))</f>
        <v/>
      </c>
      <c r="X314" s="11" t="n"/>
      <c r="Y314" s="11" t="n"/>
      <c r="Z314" s="11" t="n"/>
      <c r="AA314" s="11" t="n"/>
      <c r="AB314" s="11" t="n"/>
      <c r="AC314" s="11" t="n"/>
      <c r="AD314" s="11" t="n"/>
      <c r="AE314" s="16">
        <f>IF(OR(AC314="",B314=""),"",AC314-B314)</f>
        <v/>
      </c>
      <c r="AF314" s="11" t="n"/>
    </row>
    <row r="315">
      <c r="A315" s="10" t="n">
        <v>314</v>
      </c>
      <c r="B315" s="11" t="n"/>
      <c r="C315" s="11" t="n"/>
      <c r="D315" s="11" t="n"/>
      <c r="E315" s="11" t="n"/>
      <c r="F315" s="11" t="n"/>
      <c r="G315" s="11" t="n"/>
      <c r="H315" s="11" t="n"/>
      <c r="I315" s="11" t="n"/>
      <c r="J315" s="11" t="n"/>
      <c r="K315" s="11" t="n"/>
      <c r="L315" s="11" t="n"/>
      <c r="M315" s="11" t="n"/>
      <c r="N315" s="11" t="n"/>
      <c r="O315" s="11" t="n"/>
      <c r="P315" s="12">
        <f>IF(OR(N315="",H315=""),"",IF(F315="Short",(H315-N315),(N315-H315))*K315*IF(E315="Option",100,1))</f>
        <v/>
      </c>
      <c r="Q315" s="12">
        <f>IF(P315="","",P315-O315)</f>
        <v/>
      </c>
      <c r="R315" s="13">
        <f>IF(Q315="","",IF(H315*K315=0,"",Q315/(H315*K315*IF(E315="Option",100,1))*100))</f>
        <v/>
      </c>
      <c r="S315" s="14">
        <f>IF(OR(Q315="",I315="",I315=H315),"",Q315/(ABS(H315-I315)*K315*IF(E315="Option",100,1)))</f>
        <v/>
      </c>
      <c r="T315" s="15">
        <f>IF(OR(J315="",I315="",I315=H315),"",ABS(J315-H315)/ABS(H315-I315))</f>
        <v/>
      </c>
      <c r="U315" s="16">
        <f>IF(Q315="","",IF(Q315&gt;0,"Win",IF(Q315&lt;0,"Loss","BE")))</f>
        <v/>
      </c>
      <c r="V315" s="16">
        <f>IF(OR(L315="",B315=""),"",L315-B315)</f>
        <v/>
      </c>
      <c r="W315" s="12">
        <f>IF(Q315="","",IF(W314="",Settings!$B$3+Q315,W314+Q315))</f>
        <v/>
      </c>
      <c r="X315" s="11" t="n"/>
      <c r="Y315" s="11" t="n"/>
      <c r="Z315" s="11" t="n"/>
      <c r="AA315" s="11" t="n"/>
      <c r="AB315" s="11" t="n"/>
      <c r="AC315" s="11" t="n"/>
      <c r="AD315" s="11" t="n"/>
      <c r="AE315" s="16">
        <f>IF(OR(AC315="",B315=""),"",AC315-B315)</f>
        <v/>
      </c>
      <c r="AF315" s="11" t="n"/>
    </row>
    <row r="316">
      <c r="A316" s="10" t="n">
        <v>315</v>
      </c>
      <c r="B316" s="11" t="n"/>
      <c r="C316" s="11" t="n"/>
      <c r="D316" s="11" t="n"/>
      <c r="E316" s="11" t="n"/>
      <c r="F316" s="11" t="n"/>
      <c r="G316" s="11" t="n"/>
      <c r="H316" s="11" t="n"/>
      <c r="I316" s="11" t="n"/>
      <c r="J316" s="11" t="n"/>
      <c r="K316" s="11" t="n"/>
      <c r="L316" s="11" t="n"/>
      <c r="M316" s="11" t="n"/>
      <c r="N316" s="11" t="n"/>
      <c r="O316" s="11" t="n"/>
      <c r="P316" s="12">
        <f>IF(OR(N316="",H316=""),"",IF(F316="Short",(H316-N316),(N316-H316))*K316*IF(E316="Option",100,1))</f>
        <v/>
      </c>
      <c r="Q316" s="12">
        <f>IF(P316="","",P316-O316)</f>
        <v/>
      </c>
      <c r="R316" s="13">
        <f>IF(Q316="","",IF(H316*K316=0,"",Q316/(H316*K316*IF(E316="Option",100,1))*100))</f>
        <v/>
      </c>
      <c r="S316" s="14">
        <f>IF(OR(Q316="",I316="",I316=H316),"",Q316/(ABS(H316-I316)*K316*IF(E316="Option",100,1)))</f>
        <v/>
      </c>
      <c r="T316" s="15">
        <f>IF(OR(J316="",I316="",I316=H316),"",ABS(J316-H316)/ABS(H316-I316))</f>
        <v/>
      </c>
      <c r="U316" s="16">
        <f>IF(Q316="","",IF(Q316&gt;0,"Win",IF(Q316&lt;0,"Loss","BE")))</f>
        <v/>
      </c>
      <c r="V316" s="16">
        <f>IF(OR(L316="",B316=""),"",L316-B316)</f>
        <v/>
      </c>
      <c r="W316" s="12">
        <f>IF(Q316="","",IF(W315="",Settings!$B$3+Q316,W315+Q316))</f>
        <v/>
      </c>
      <c r="X316" s="11" t="n"/>
      <c r="Y316" s="11" t="n"/>
      <c r="Z316" s="11" t="n"/>
      <c r="AA316" s="11" t="n"/>
      <c r="AB316" s="11" t="n"/>
      <c r="AC316" s="11" t="n"/>
      <c r="AD316" s="11" t="n"/>
      <c r="AE316" s="16">
        <f>IF(OR(AC316="",B316=""),"",AC316-B316)</f>
        <v/>
      </c>
      <c r="AF316" s="11" t="n"/>
    </row>
    <row r="317">
      <c r="A317" s="10" t="n">
        <v>316</v>
      </c>
      <c r="B317" s="11" t="n"/>
      <c r="C317" s="11" t="n"/>
      <c r="D317" s="11" t="n"/>
      <c r="E317" s="11" t="n"/>
      <c r="F317" s="11" t="n"/>
      <c r="G317" s="11" t="n"/>
      <c r="H317" s="11" t="n"/>
      <c r="I317" s="11" t="n"/>
      <c r="J317" s="11" t="n"/>
      <c r="K317" s="11" t="n"/>
      <c r="L317" s="11" t="n"/>
      <c r="M317" s="11" t="n"/>
      <c r="N317" s="11" t="n"/>
      <c r="O317" s="11" t="n"/>
      <c r="P317" s="12">
        <f>IF(OR(N317="",H317=""),"",IF(F317="Short",(H317-N317),(N317-H317))*K317*IF(E317="Option",100,1))</f>
        <v/>
      </c>
      <c r="Q317" s="12">
        <f>IF(P317="","",P317-O317)</f>
        <v/>
      </c>
      <c r="R317" s="13">
        <f>IF(Q317="","",IF(H317*K317=0,"",Q317/(H317*K317*IF(E317="Option",100,1))*100))</f>
        <v/>
      </c>
      <c r="S317" s="14">
        <f>IF(OR(Q317="",I317="",I317=H317),"",Q317/(ABS(H317-I317)*K317*IF(E317="Option",100,1)))</f>
        <v/>
      </c>
      <c r="T317" s="15">
        <f>IF(OR(J317="",I317="",I317=H317),"",ABS(J317-H317)/ABS(H317-I317))</f>
        <v/>
      </c>
      <c r="U317" s="16">
        <f>IF(Q317="","",IF(Q317&gt;0,"Win",IF(Q317&lt;0,"Loss","BE")))</f>
        <v/>
      </c>
      <c r="V317" s="16">
        <f>IF(OR(L317="",B317=""),"",L317-B317)</f>
        <v/>
      </c>
      <c r="W317" s="12">
        <f>IF(Q317="","",IF(W316="",Settings!$B$3+Q317,W316+Q317))</f>
        <v/>
      </c>
      <c r="X317" s="11" t="n"/>
      <c r="Y317" s="11" t="n"/>
      <c r="Z317" s="11" t="n"/>
      <c r="AA317" s="11" t="n"/>
      <c r="AB317" s="11" t="n"/>
      <c r="AC317" s="11" t="n"/>
      <c r="AD317" s="11" t="n"/>
      <c r="AE317" s="16">
        <f>IF(OR(AC317="",B317=""),"",AC317-B317)</f>
        <v/>
      </c>
      <c r="AF317" s="11" t="n"/>
    </row>
    <row r="318">
      <c r="A318" s="10" t="n">
        <v>317</v>
      </c>
      <c r="B318" s="11" t="n"/>
      <c r="C318" s="11" t="n"/>
      <c r="D318" s="11" t="n"/>
      <c r="E318" s="11" t="n"/>
      <c r="F318" s="11" t="n"/>
      <c r="G318" s="11" t="n"/>
      <c r="H318" s="11" t="n"/>
      <c r="I318" s="11" t="n"/>
      <c r="J318" s="11" t="n"/>
      <c r="K318" s="11" t="n"/>
      <c r="L318" s="11" t="n"/>
      <c r="M318" s="11" t="n"/>
      <c r="N318" s="11" t="n"/>
      <c r="O318" s="11" t="n"/>
      <c r="P318" s="12">
        <f>IF(OR(N318="",H318=""),"",IF(F318="Short",(H318-N318),(N318-H318))*K318*IF(E318="Option",100,1))</f>
        <v/>
      </c>
      <c r="Q318" s="12">
        <f>IF(P318="","",P318-O318)</f>
        <v/>
      </c>
      <c r="R318" s="13">
        <f>IF(Q318="","",IF(H318*K318=0,"",Q318/(H318*K318*IF(E318="Option",100,1))*100))</f>
        <v/>
      </c>
      <c r="S318" s="14">
        <f>IF(OR(Q318="",I318="",I318=H318),"",Q318/(ABS(H318-I318)*K318*IF(E318="Option",100,1)))</f>
        <v/>
      </c>
      <c r="T318" s="15">
        <f>IF(OR(J318="",I318="",I318=H318),"",ABS(J318-H318)/ABS(H318-I318))</f>
        <v/>
      </c>
      <c r="U318" s="16">
        <f>IF(Q318="","",IF(Q318&gt;0,"Win",IF(Q318&lt;0,"Loss","BE")))</f>
        <v/>
      </c>
      <c r="V318" s="16">
        <f>IF(OR(L318="",B318=""),"",L318-B318)</f>
        <v/>
      </c>
      <c r="W318" s="12">
        <f>IF(Q318="","",IF(W317="",Settings!$B$3+Q318,W317+Q318))</f>
        <v/>
      </c>
      <c r="X318" s="11" t="n"/>
      <c r="Y318" s="11" t="n"/>
      <c r="Z318" s="11" t="n"/>
      <c r="AA318" s="11" t="n"/>
      <c r="AB318" s="11" t="n"/>
      <c r="AC318" s="11" t="n"/>
      <c r="AD318" s="11" t="n"/>
      <c r="AE318" s="16">
        <f>IF(OR(AC318="",B318=""),"",AC318-B318)</f>
        <v/>
      </c>
      <c r="AF318" s="11" t="n"/>
    </row>
    <row r="319">
      <c r="A319" s="10" t="n">
        <v>318</v>
      </c>
      <c r="B319" s="11" t="n"/>
      <c r="C319" s="11" t="n"/>
      <c r="D319" s="11" t="n"/>
      <c r="E319" s="11" t="n"/>
      <c r="F319" s="11" t="n"/>
      <c r="G319" s="11" t="n"/>
      <c r="H319" s="11" t="n"/>
      <c r="I319" s="11" t="n"/>
      <c r="J319" s="11" t="n"/>
      <c r="K319" s="11" t="n"/>
      <c r="L319" s="11" t="n"/>
      <c r="M319" s="11" t="n"/>
      <c r="N319" s="11" t="n"/>
      <c r="O319" s="11" t="n"/>
      <c r="P319" s="12">
        <f>IF(OR(N319="",H319=""),"",IF(F319="Short",(H319-N319),(N319-H319))*K319*IF(E319="Option",100,1))</f>
        <v/>
      </c>
      <c r="Q319" s="12">
        <f>IF(P319="","",P319-O319)</f>
        <v/>
      </c>
      <c r="R319" s="13">
        <f>IF(Q319="","",IF(H319*K319=0,"",Q319/(H319*K319*IF(E319="Option",100,1))*100))</f>
        <v/>
      </c>
      <c r="S319" s="14">
        <f>IF(OR(Q319="",I319="",I319=H319),"",Q319/(ABS(H319-I319)*K319*IF(E319="Option",100,1)))</f>
        <v/>
      </c>
      <c r="T319" s="15">
        <f>IF(OR(J319="",I319="",I319=H319),"",ABS(J319-H319)/ABS(H319-I319))</f>
        <v/>
      </c>
      <c r="U319" s="16">
        <f>IF(Q319="","",IF(Q319&gt;0,"Win",IF(Q319&lt;0,"Loss","BE")))</f>
        <v/>
      </c>
      <c r="V319" s="16">
        <f>IF(OR(L319="",B319=""),"",L319-B319)</f>
        <v/>
      </c>
      <c r="W319" s="12">
        <f>IF(Q319="","",IF(W318="",Settings!$B$3+Q319,W318+Q319))</f>
        <v/>
      </c>
      <c r="X319" s="11" t="n"/>
      <c r="Y319" s="11" t="n"/>
      <c r="Z319" s="11" t="n"/>
      <c r="AA319" s="11" t="n"/>
      <c r="AB319" s="11" t="n"/>
      <c r="AC319" s="11" t="n"/>
      <c r="AD319" s="11" t="n"/>
      <c r="AE319" s="16">
        <f>IF(OR(AC319="",B319=""),"",AC319-B319)</f>
        <v/>
      </c>
      <c r="AF319" s="11" t="n"/>
    </row>
    <row r="320">
      <c r="A320" s="10" t="n">
        <v>319</v>
      </c>
      <c r="B320" s="11" t="n"/>
      <c r="C320" s="11" t="n"/>
      <c r="D320" s="11" t="n"/>
      <c r="E320" s="11" t="n"/>
      <c r="F320" s="11" t="n"/>
      <c r="G320" s="11" t="n"/>
      <c r="H320" s="11" t="n"/>
      <c r="I320" s="11" t="n"/>
      <c r="J320" s="11" t="n"/>
      <c r="K320" s="11" t="n"/>
      <c r="L320" s="11" t="n"/>
      <c r="M320" s="11" t="n"/>
      <c r="N320" s="11" t="n"/>
      <c r="O320" s="11" t="n"/>
      <c r="P320" s="12">
        <f>IF(OR(N320="",H320=""),"",IF(F320="Short",(H320-N320),(N320-H320))*K320*IF(E320="Option",100,1))</f>
        <v/>
      </c>
      <c r="Q320" s="12">
        <f>IF(P320="","",P320-O320)</f>
        <v/>
      </c>
      <c r="R320" s="13">
        <f>IF(Q320="","",IF(H320*K320=0,"",Q320/(H320*K320*IF(E320="Option",100,1))*100))</f>
        <v/>
      </c>
      <c r="S320" s="14">
        <f>IF(OR(Q320="",I320="",I320=H320),"",Q320/(ABS(H320-I320)*K320*IF(E320="Option",100,1)))</f>
        <v/>
      </c>
      <c r="T320" s="15">
        <f>IF(OR(J320="",I320="",I320=H320),"",ABS(J320-H320)/ABS(H320-I320))</f>
        <v/>
      </c>
      <c r="U320" s="16">
        <f>IF(Q320="","",IF(Q320&gt;0,"Win",IF(Q320&lt;0,"Loss","BE")))</f>
        <v/>
      </c>
      <c r="V320" s="16">
        <f>IF(OR(L320="",B320=""),"",L320-B320)</f>
        <v/>
      </c>
      <c r="W320" s="12">
        <f>IF(Q320="","",IF(W319="",Settings!$B$3+Q320,W319+Q320))</f>
        <v/>
      </c>
      <c r="X320" s="11" t="n"/>
      <c r="Y320" s="11" t="n"/>
      <c r="Z320" s="11" t="n"/>
      <c r="AA320" s="11" t="n"/>
      <c r="AB320" s="11" t="n"/>
      <c r="AC320" s="11" t="n"/>
      <c r="AD320" s="11" t="n"/>
      <c r="AE320" s="16">
        <f>IF(OR(AC320="",B320=""),"",AC320-B320)</f>
        <v/>
      </c>
      <c r="AF320" s="11" t="n"/>
    </row>
    <row r="321">
      <c r="A321" s="10" t="n">
        <v>320</v>
      </c>
      <c r="B321" s="11" t="n"/>
      <c r="C321" s="11" t="n"/>
      <c r="D321" s="11" t="n"/>
      <c r="E321" s="11" t="n"/>
      <c r="F321" s="11" t="n"/>
      <c r="G321" s="11" t="n"/>
      <c r="H321" s="11" t="n"/>
      <c r="I321" s="11" t="n"/>
      <c r="J321" s="11" t="n"/>
      <c r="K321" s="11" t="n"/>
      <c r="L321" s="11" t="n"/>
      <c r="M321" s="11" t="n"/>
      <c r="N321" s="11" t="n"/>
      <c r="O321" s="11" t="n"/>
      <c r="P321" s="12">
        <f>IF(OR(N321="",H321=""),"",IF(F321="Short",(H321-N321),(N321-H321))*K321*IF(E321="Option",100,1))</f>
        <v/>
      </c>
      <c r="Q321" s="12">
        <f>IF(P321="","",P321-O321)</f>
        <v/>
      </c>
      <c r="R321" s="13">
        <f>IF(Q321="","",IF(H321*K321=0,"",Q321/(H321*K321*IF(E321="Option",100,1))*100))</f>
        <v/>
      </c>
      <c r="S321" s="14">
        <f>IF(OR(Q321="",I321="",I321=H321),"",Q321/(ABS(H321-I321)*K321*IF(E321="Option",100,1)))</f>
        <v/>
      </c>
      <c r="T321" s="15">
        <f>IF(OR(J321="",I321="",I321=H321),"",ABS(J321-H321)/ABS(H321-I321))</f>
        <v/>
      </c>
      <c r="U321" s="16">
        <f>IF(Q321="","",IF(Q321&gt;0,"Win",IF(Q321&lt;0,"Loss","BE")))</f>
        <v/>
      </c>
      <c r="V321" s="16">
        <f>IF(OR(L321="",B321=""),"",L321-B321)</f>
        <v/>
      </c>
      <c r="W321" s="12">
        <f>IF(Q321="","",IF(W320="",Settings!$B$3+Q321,W320+Q321))</f>
        <v/>
      </c>
      <c r="X321" s="11" t="n"/>
      <c r="Y321" s="11" t="n"/>
      <c r="Z321" s="11" t="n"/>
      <c r="AA321" s="11" t="n"/>
      <c r="AB321" s="11" t="n"/>
      <c r="AC321" s="11" t="n"/>
      <c r="AD321" s="11" t="n"/>
      <c r="AE321" s="16">
        <f>IF(OR(AC321="",B321=""),"",AC321-B321)</f>
        <v/>
      </c>
      <c r="AF321" s="11" t="n"/>
    </row>
    <row r="322">
      <c r="A322" s="10" t="n">
        <v>321</v>
      </c>
      <c r="B322" s="11" t="n"/>
      <c r="C322" s="11" t="n"/>
      <c r="D322" s="11" t="n"/>
      <c r="E322" s="11" t="n"/>
      <c r="F322" s="11" t="n"/>
      <c r="G322" s="11" t="n"/>
      <c r="H322" s="11" t="n"/>
      <c r="I322" s="11" t="n"/>
      <c r="J322" s="11" t="n"/>
      <c r="K322" s="11" t="n"/>
      <c r="L322" s="11" t="n"/>
      <c r="M322" s="11" t="n"/>
      <c r="N322" s="11" t="n"/>
      <c r="O322" s="11" t="n"/>
      <c r="P322" s="12">
        <f>IF(OR(N322="",H322=""),"",IF(F322="Short",(H322-N322),(N322-H322))*K322*IF(E322="Option",100,1))</f>
        <v/>
      </c>
      <c r="Q322" s="12">
        <f>IF(P322="","",P322-O322)</f>
        <v/>
      </c>
      <c r="R322" s="13">
        <f>IF(Q322="","",IF(H322*K322=0,"",Q322/(H322*K322*IF(E322="Option",100,1))*100))</f>
        <v/>
      </c>
      <c r="S322" s="14">
        <f>IF(OR(Q322="",I322="",I322=H322),"",Q322/(ABS(H322-I322)*K322*IF(E322="Option",100,1)))</f>
        <v/>
      </c>
      <c r="T322" s="15">
        <f>IF(OR(J322="",I322="",I322=H322),"",ABS(J322-H322)/ABS(H322-I322))</f>
        <v/>
      </c>
      <c r="U322" s="16">
        <f>IF(Q322="","",IF(Q322&gt;0,"Win",IF(Q322&lt;0,"Loss","BE")))</f>
        <v/>
      </c>
      <c r="V322" s="16">
        <f>IF(OR(L322="",B322=""),"",L322-B322)</f>
        <v/>
      </c>
      <c r="W322" s="12">
        <f>IF(Q322="","",IF(W321="",Settings!$B$3+Q322,W321+Q322))</f>
        <v/>
      </c>
      <c r="X322" s="11" t="n"/>
      <c r="Y322" s="11" t="n"/>
      <c r="Z322" s="11" t="n"/>
      <c r="AA322" s="11" t="n"/>
      <c r="AB322" s="11" t="n"/>
      <c r="AC322" s="11" t="n"/>
      <c r="AD322" s="11" t="n"/>
      <c r="AE322" s="16">
        <f>IF(OR(AC322="",B322=""),"",AC322-B322)</f>
        <v/>
      </c>
      <c r="AF322" s="11" t="n"/>
    </row>
    <row r="323">
      <c r="A323" s="10" t="n">
        <v>322</v>
      </c>
      <c r="B323" s="11" t="n"/>
      <c r="C323" s="11" t="n"/>
      <c r="D323" s="11" t="n"/>
      <c r="E323" s="11" t="n"/>
      <c r="F323" s="11" t="n"/>
      <c r="G323" s="11" t="n"/>
      <c r="H323" s="11" t="n"/>
      <c r="I323" s="11" t="n"/>
      <c r="J323" s="11" t="n"/>
      <c r="K323" s="11" t="n"/>
      <c r="L323" s="11" t="n"/>
      <c r="M323" s="11" t="n"/>
      <c r="N323" s="11" t="n"/>
      <c r="O323" s="11" t="n"/>
      <c r="P323" s="12">
        <f>IF(OR(N323="",H323=""),"",IF(F323="Short",(H323-N323),(N323-H323))*K323*IF(E323="Option",100,1))</f>
        <v/>
      </c>
      <c r="Q323" s="12">
        <f>IF(P323="","",P323-O323)</f>
        <v/>
      </c>
      <c r="R323" s="13">
        <f>IF(Q323="","",IF(H323*K323=0,"",Q323/(H323*K323*IF(E323="Option",100,1))*100))</f>
        <v/>
      </c>
      <c r="S323" s="14">
        <f>IF(OR(Q323="",I323="",I323=H323),"",Q323/(ABS(H323-I323)*K323*IF(E323="Option",100,1)))</f>
        <v/>
      </c>
      <c r="T323" s="15">
        <f>IF(OR(J323="",I323="",I323=H323),"",ABS(J323-H323)/ABS(H323-I323))</f>
        <v/>
      </c>
      <c r="U323" s="16">
        <f>IF(Q323="","",IF(Q323&gt;0,"Win",IF(Q323&lt;0,"Loss","BE")))</f>
        <v/>
      </c>
      <c r="V323" s="16">
        <f>IF(OR(L323="",B323=""),"",L323-B323)</f>
        <v/>
      </c>
      <c r="W323" s="12">
        <f>IF(Q323="","",IF(W322="",Settings!$B$3+Q323,W322+Q323))</f>
        <v/>
      </c>
      <c r="X323" s="11" t="n"/>
      <c r="Y323" s="11" t="n"/>
      <c r="Z323" s="11" t="n"/>
      <c r="AA323" s="11" t="n"/>
      <c r="AB323" s="11" t="n"/>
      <c r="AC323" s="11" t="n"/>
      <c r="AD323" s="11" t="n"/>
      <c r="AE323" s="16">
        <f>IF(OR(AC323="",B323=""),"",AC323-B323)</f>
        <v/>
      </c>
      <c r="AF323" s="11" t="n"/>
    </row>
    <row r="324">
      <c r="A324" s="10" t="n">
        <v>323</v>
      </c>
      <c r="B324" s="11" t="n"/>
      <c r="C324" s="11" t="n"/>
      <c r="D324" s="11" t="n"/>
      <c r="E324" s="11" t="n"/>
      <c r="F324" s="11" t="n"/>
      <c r="G324" s="11" t="n"/>
      <c r="H324" s="11" t="n"/>
      <c r="I324" s="11" t="n"/>
      <c r="J324" s="11" t="n"/>
      <c r="K324" s="11" t="n"/>
      <c r="L324" s="11" t="n"/>
      <c r="M324" s="11" t="n"/>
      <c r="N324" s="11" t="n"/>
      <c r="O324" s="11" t="n"/>
      <c r="P324" s="12">
        <f>IF(OR(N324="",H324=""),"",IF(F324="Short",(H324-N324),(N324-H324))*K324*IF(E324="Option",100,1))</f>
        <v/>
      </c>
      <c r="Q324" s="12">
        <f>IF(P324="","",P324-O324)</f>
        <v/>
      </c>
      <c r="R324" s="13">
        <f>IF(Q324="","",IF(H324*K324=0,"",Q324/(H324*K324*IF(E324="Option",100,1))*100))</f>
        <v/>
      </c>
      <c r="S324" s="14">
        <f>IF(OR(Q324="",I324="",I324=H324),"",Q324/(ABS(H324-I324)*K324*IF(E324="Option",100,1)))</f>
        <v/>
      </c>
      <c r="T324" s="15">
        <f>IF(OR(J324="",I324="",I324=H324),"",ABS(J324-H324)/ABS(H324-I324))</f>
        <v/>
      </c>
      <c r="U324" s="16">
        <f>IF(Q324="","",IF(Q324&gt;0,"Win",IF(Q324&lt;0,"Loss","BE")))</f>
        <v/>
      </c>
      <c r="V324" s="16">
        <f>IF(OR(L324="",B324=""),"",L324-B324)</f>
        <v/>
      </c>
      <c r="W324" s="12">
        <f>IF(Q324="","",IF(W323="",Settings!$B$3+Q324,W323+Q324))</f>
        <v/>
      </c>
      <c r="X324" s="11" t="n"/>
      <c r="Y324" s="11" t="n"/>
      <c r="Z324" s="11" t="n"/>
      <c r="AA324" s="11" t="n"/>
      <c r="AB324" s="11" t="n"/>
      <c r="AC324" s="11" t="n"/>
      <c r="AD324" s="11" t="n"/>
      <c r="AE324" s="16">
        <f>IF(OR(AC324="",B324=""),"",AC324-B324)</f>
        <v/>
      </c>
      <c r="AF324" s="11" t="n"/>
    </row>
    <row r="325">
      <c r="A325" s="10" t="n">
        <v>324</v>
      </c>
      <c r="B325" s="11" t="n"/>
      <c r="C325" s="11" t="n"/>
      <c r="D325" s="11" t="n"/>
      <c r="E325" s="11" t="n"/>
      <c r="F325" s="11" t="n"/>
      <c r="G325" s="11" t="n"/>
      <c r="H325" s="11" t="n"/>
      <c r="I325" s="11" t="n"/>
      <c r="J325" s="11" t="n"/>
      <c r="K325" s="11" t="n"/>
      <c r="L325" s="11" t="n"/>
      <c r="M325" s="11" t="n"/>
      <c r="N325" s="11" t="n"/>
      <c r="O325" s="11" t="n"/>
      <c r="P325" s="12">
        <f>IF(OR(N325="",H325=""),"",IF(F325="Short",(H325-N325),(N325-H325))*K325*IF(E325="Option",100,1))</f>
        <v/>
      </c>
      <c r="Q325" s="12">
        <f>IF(P325="","",P325-O325)</f>
        <v/>
      </c>
      <c r="R325" s="13">
        <f>IF(Q325="","",IF(H325*K325=0,"",Q325/(H325*K325*IF(E325="Option",100,1))*100))</f>
        <v/>
      </c>
      <c r="S325" s="14">
        <f>IF(OR(Q325="",I325="",I325=H325),"",Q325/(ABS(H325-I325)*K325*IF(E325="Option",100,1)))</f>
        <v/>
      </c>
      <c r="T325" s="15">
        <f>IF(OR(J325="",I325="",I325=H325),"",ABS(J325-H325)/ABS(H325-I325))</f>
        <v/>
      </c>
      <c r="U325" s="16">
        <f>IF(Q325="","",IF(Q325&gt;0,"Win",IF(Q325&lt;0,"Loss","BE")))</f>
        <v/>
      </c>
      <c r="V325" s="16">
        <f>IF(OR(L325="",B325=""),"",L325-B325)</f>
        <v/>
      </c>
      <c r="W325" s="12">
        <f>IF(Q325="","",IF(W324="",Settings!$B$3+Q325,W324+Q325))</f>
        <v/>
      </c>
      <c r="X325" s="11" t="n"/>
      <c r="Y325" s="11" t="n"/>
      <c r="Z325" s="11" t="n"/>
      <c r="AA325" s="11" t="n"/>
      <c r="AB325" s="11" t="n"/>
      <c r="AC325" s="11" t="n"/>
      <c r="AD325" s="11" t="n"/>
      <c r="AE325" s="16">
        <f>IF(OR(AC325="",B325=""),"",AC325-B325)</f>
        <v/>
      </c>
      <c r="AF325" s="11" t="n"/>
    </row>
    <row r="326">
      <c r="A326" s="10" t="n">
        <v>325</v>
      </c>
      <c r="B326" s="11" t="n"/>
      <c r="C326" s="11" t="n"/>
      <c r="D326" s="11" t="n"/>
      <c r="E326" s="11" t="n"/>
      <c r="F326" s="11" t="n"/>
      <c r="G326" s="11" t="n"/>
      <c r="H326" s="11" t="n"/>
      <c r="I326" s="11" t="n"/>
      <c r="J326" s="11" t="n"/>
      <c r="K326" s="11" t="n"/>
      <c r="L326" s="11" t="n"/>
      <c r="M326" s="11" t="n"/>
      <c r="N326" s="11" t="n"/>
      <c r="O326" s="11" t="n"/>
      <c r="P326" s="12">
        <f>IF(OR(N326="",H326=""),"",IF(F326="Short",(H326-N326),(N326-H326))*K326*IF(E326="Option",100,1))</f>
        <v/>
      </c>
      <c r="Q326" s="12">
        <f>IF(P326="","",P326-O326)</f>
        <v/>
      </c>
      <c r="R326" s="13">
        <f>IF(Q326="","",IF(H326*K326=0,"",Q326/(H326*K326*IF(E326="Option",100,1))*100))</f>
        <v/>
      </c>
      <c r="S326" s="14">
        <f>IF(OR(Q326="",I326="",I326=H326),"",Q326/(ABS(H326-I326)*K326*IF(E326="Option",100,1)))</f>
        <v/>
      </c>
      <c r="T326" s="15">
        <f>IF(OR(J326="",I326="",I326=H326),"",ABS(J326-H326)/ABS(H326-I326))</f>
        <v/>
      </c>
      <c r="U326" s="16">
        <f>IF(Q326="","",IF(Q326&gt;0,"Win",IF(Q326&lt;0,"Loss","BE")))</f>
        <v/>
      </c>
      <c r="V326" s="16">
        <f>IF(OR(L326="",B326=""),"",L326-B326)</f>
        <v/>
      </c>
      <c r="W326" s="12">
        <f>IF(Q326="","",IF(W325="",Settings!$B$3+Q326,W325+Q326))</f>
        <v/>
      </c>
      <c r="X326" s="11" t="n"/>
      <c r="Y326" s="11" t="n"/>
      <c r="Z326" s="11" t="n"/>
      <c r="AA326" s="11" t="n"/>
      <c r="AB326" s="11" t="n"/>
      <c r="AC326" s="11" t="n"/>
      <c r="AD326" s="11" t="n"/>
      <c r="AE326" s="16">
        <f>IF(OR(AC326="",B326=""),"",AC326-B326)</f>
        <v/>
      </c>
      <c r="AF326" s="11" t="n"/>
    </row>
    <row r="327">
      <c r="A327" s="10" t="n">
        <v>326</v>
      </c>
      <c r="B327" s="11" t="n"/>
      <c r="C327" s="11" t="n"/>
      <c r="D327" s="11" t="n"/>
      <c r="E327" s="11" t="n"/>
      <c r="F327" s="11" t="n"/>
      <c r="G327" s="11" t="n"/>
      <c r="H327" s="11" t="n"/>
      <c r="I327" s="11" t="n"/>
      <c r="J327" s="11" t="n"/>
      <c r="K327" s="11" t="n"/>
      <c r="L327" s="11" t="n"/>
      <c r="M327" s="11" t="n"/>
      <c r="N327" s="11" t="n"/>
      <c r="O327" s="11" t="n"/>
      <c r="P327" s="12">
        <f>IF(OR(N327="",H327=""),"",IF(F327="Short",(H327-N327),(N327-H327))*K327*IF(E327="Option",100,1))</f>
        <v/>
      </c>
      <c r="Q327" s="12">
        <f>IF(P327="","",P327-O327)</f>
        <v/>
      </c>
      <c r="R327" s="13">
        <f>IF(Q327="","",IF(H327*K327=0,"",Q327/(H327*K327*IF(E327="Option",100,1))*100))</f>
        <v/>
      </c>
      <c r="S327" s="14">
        <f>IF(OR(Q327="",I327="",I327=H327),"",Q327/(ABS(H327-I327)*K327*IF(E327="Option",100,1)))</f>
        <v/>
      </c>
      <c r="T327" s="15">
        <f>IF(OR(J327="",I327="",I327=H327),"",ABS(J327-H327)/ABS(H327-I327))</f>
        <v/>
      </c>
      <c r="U327" s="16">
        <f>IF(Q327="","",IF(Q327&gt;0,"Win",IF(Q327&lt;0,"Loss","BE")))</f>
        <v/>
      </c>
      <c r="V327" s="16">
        <f>IF(OR(L327="",B327=""),"",L327-B327)</f>
        <v/>
      </c>
      <c r="W327" s="12">
        <f>IF(Q327="","",IF(W326="",Settings!$B$3+Q327,W326+Q327))</f>
        <v/>
      </c>
      <c r="X327" s="11" t="n"/>
      <c r="Y327" s="11" t="n"/>
      <c r="Z327" s="11" t="n"/>
      <c r="AA327" s="11" t="n"/>
      <c r="AB327" s="11" t="n"/>
      <c r="AC327" s="11" t="n"/>
      <c r="AD327" s="11" t="n"/>
      <c r="AE327" s="16">
        <f>IF(OR(AC327="",B327=""),"",AC327-B327)</f>
        <v/>
      </c>
      <c r="AF327" s="11" t="n"/>
    </row>
    <row r="328">
      <c r="A328" s="10" t="n">
        <v>327</v>
      </c>
      <c r="B328" s="11" t="n"/>
      <c r="C328" s="11" t="n"/>
      <c r="D328" s="11" t="n"/>
      <c r="E328" s="11" t="n"/>
      <c r="F328" s="11" t="n"/>
      <c r="G328" s="11" t="n"/>
      <c r="H328" s="11" t="n"/>
      <c r="I328" s="11" t="n"/>
      <c r="J328" s="11" t="n"/>
      <c r="K328" s="11" t="n"/>
      <c r="L328" s="11" t="n"/>
      <c r="M328" s="11" t="n"/>
      <c r="N328" s="11" t="n"/>
      <c r="O328" s="11" t="n"/>
      <c r="P328" s="12">
        <f>IF(OR(N328="",H328=""),"",IF(F328="Short",(H328-N328),(N328-H328))*K328*IF(E328="Option",100,1))</f>
        <v/>
      </c>
      <c r="Q328" s="12">
        <f>IF(P328="","",P328-O328)</f>
        <v/>
      </c>
      <c r="R328" s="13">
        <f>IF(Q328="","",IF(H328*K328=0,"",Q328/(H328*K328*IF(E328="Option",100,1))*100))</f>
        <v/>
      </c>
      <c r="S328" s="14">
        <f>IF(OR(Q328="",I328="",I328=H328),"",Q328/(ABS(H328-I328)*K328*IF(E328="Option",100,1)))</f>
        <v/>
      </c>
      <c r="T328" s="15">
        <f>IF(OR(J328="",I328="",I328=H328),"",ABS(J328-H328)/ABS(H328-I328))</f>
        <v/>
      </c>
      <c r="U328" s="16">
        <f>IF(Q328="","",IF(Q328&gt;0,"Win",IF(Q328&lt;0,"Loss","BE")))</f>
        <v/>
      </c>
      <c r="V328" s="16">
        <f>IF(OR(L328="",B328=""),"",L328-B328)</f>
        <v/>
      </c>
      <c r="W328" s="12">
        <f>IF(Q328="","",IF(W327="",Settings!$B$3+Q328,W327+Q328))</f>
        <v/>
      </c>
      <c r="X328" s="11" t="n"/>
      <c r="Y328" s="11" t="n"/>
      <c r="Z328" s="11" t="n"/>
      <c r="AA328" s="11" t="n"/>
      <c r="AB328" s="11" t="n"/>
      <c r="AC328" s="11" t="n"/>
      <c r="AD328" s="11" t="n"/>
      <c r="AE328" s="16">
        <f>IF(OR(AC328="",B328=""),"",AC328-B328)</f>
        <v/>
      </c>
      <c r="AF328" s="11" t="n"/>
    </row>
    <row r="329">
      <c r="A329" s="10" t="n">
        <v>328</v>
      </c>
      <c r="B329" s="11" t="n"/>
      <c r="C329" s="11" t="n"/>
      <c r="D329" s="11" t="n"/>
      <c r="E329" s="11" t="n"/>
      <c r="F329" s="11" t="n"/>
      <c r="G329" s="11" t="n"/>
      <c r="H329" s="11" t="n"/>
      <c r="I329" s="11" t="n"/>
      <c r="J329" s="11" t="n"/>
      <c r="K329" s="11" t="n"/>
      <c r="L329" s="11" t="n"/>
      <c r="M329" s="11" t="n"/>
      <c r="N329" s="11" t="n"/>
      <c r="O329" s="11" t="n"/>
      <c r="P329" s="12">
        <f>IF(OR(N329="",H329=""),"",IF(F329="Short",(H329-N329),(N329-H329))*K329*IF(E329="Option",100,1))</f>
        <v/>
      </c>
      <c r="Q329" s="12">
        <f>IF(P329="","",P329-O329)</f>
        <v/>
      </c>
      <c r="R329" s="13">
        <f>IF(Q329="","",IF(H329*K329=0,"",Q329/(H329*K329*IF(E329="Option",100,1))*100))</f>
        <v/>
      </c>
      <c r="S329" s="14">
        <f>IF(OR(Q329="",I329="",I329=H329),"",Q329/(ABS(H329-I329)*K329*IF(E329="Option",100,1)))</f>
        <v/>
      </c>
      <c r="T329" s="15">
        <f>IF(OR(J329="",I329="",I329=H329),"",ABS(J329-H329)/ABS(H329-I329))</f>
        <v/>
      </c>
      <c r="U329" s="16">
        <f>IF(Q329="","",IF(Q329&gt;0,"Win",IF(Q329&lt;0,"Loss","BE")))</f>
        <v/>
      </c>
      <c r="V329" s="16">
        <f>IF(OR(L329="",B329=""),"",L329-B329)</f>
        <v/>
      </c>
      <c r="W329" s="12">
        <f>IF(Q329="","",IF(W328="",Settings!$B$3+Q329,W328+Q329))</f>
        <v/>
      </c>
      <c r="X329" s="11" t="n"/>
      <c r="Y329" s="11" t="n"/>
      <c r="Z329" s="11" t="n"/>
      <c r="AA329" s="11" t="n"/>
      <c r="AB329" s="11" t="n"/>
      <c r="AC329" s="11" t="n"/>
      <c r="AD329" s="11" t="n"/>
      <c r="AE329" s="16">
        <f>IF(OR(AC329="",B329=""),"",AC329-B329)</f>
        <v/>
      </c>
      <c r="AF329" s="11" t="n"/>
    </row>
    <row r="330">
      <c r="A330" s="10" t="n">
        <v>329</v>
      </c>
      <c r="B330" s="11" t="n"/>
      <c r="C330" s="11" t="n"/>
      <c r="D330" s="11" t="n"/>
      <c r="E330" s="11" t="n"/>
      <c r="F330" s="11" t="n"/>
      <c r="G330" s="11" t="n"/>
      <c r="H330" s="11" t="n"/>
      <c r="I330" s="11" t="n"/>
      <c r="J330" s="11" t="n"/>
      <c r="K330" s="11" t="n"/>
      <c r="L330" s="11" t="n"/>
      <c r="M330" s="11" t="n"/>
      <c r="N330" s="11" t="n"/>
      <c r="O330" s="11" t="n"/>
      <c r="P330" s="12">
        <f>IF(OR(N330="",H330=""),"",IF(F330="Short",(H330-N330),(N330-H330))*K330*IF(E330="Option",100,1))</f>
        <v/>
      </c>
      <c r="Q330" s="12">
        <f>IF(P330="","",P330-O330)</f>
        <v/>
      </c>
      <c r="R330" s="13">
        <f>IF(Q330="","",IF(H330*K330=0,"",Q330/(H330*K330*IF(E330="Option",100,1))*100))</f>
        <v/>
      </c>
      <c r="S330" s="14">
        <f>IF(OR(Q330="",I330="",I330=H330),"",Q330/(ABS(H330-I330)*K330*IF(E330="Option",100,1)))</f>
        <v/>
      </c>
      <c r="T330" s="15">
        <f>IF(OR(J330="",I330="",I330=H330),"",ABS(J330-H330)/ABS(H330-I330))</f>
        <v/>
      </c>
      <c r="U330" s="16">
        <f>IF(Q330="","",IF(Q330&gt;0,"Win",IF(Q330&lt;0,"Loss","BE")))</f>
        <v/>
      </c>
      <c r="V330" s="16">
        <f>IF(OR(L330="",B330=""),"",L330-B330)</f>
        <v/>
      </c>
      <c r="W330" s="12">
        <f>IF(Q330="","",IF(W329="",Settings!$B$3+Q330,W329+Q330))</f>
        <v/>
      </c>
      <c r="X330" s="11" t="n"/>
      <c r="Y330" s="11" t="n"/>
      <c r="Z330" s="11" t="n"/>
      <c r="AA330" s="11" t="n"/>
      <c r="AB330" s="11" t="n"/>
      <c r="AC330" s="11" t="n"/>
      <c r="AD330" s="11" t="n"/>
      <c r="AE330" s="16">
        <f>IF(OR(AC330="",B330=""),"",AC330-B330)</f>
        <v/>
      </c>
      <c r="AF330" s="11" t="n"/>
    </row>
    <row r="331">
      <c r="A331" s="10" t="n">
        <v>330</v>
      </c>
      <c r="B331" s="11" t="n"/>
      <c r="C331" s="11" t="n"/>
      <c r="D331" s="11" t="n"/>
      <c r="E331" s="11" t="n"/>
      <c r="F331" s="11" t="n"/>
      <c r="G331" s="11" t="n"/>
      <c r="H331" s="11" t="n"/>
      <c r="I331" s="11" t="n"/>
      <c r="J331" s="11" t="n"/>
      <c r="K331" s="11" t="n"/>
      <c r="L331" s="11" t="n"/>
      <c r="M331" s="11" t="n"/>
      <c r="N331" s="11" t="n"/>
      <c r="O331" s="11" t="n"/>
      <c r="P331" s="12">
        <f>IF(OR(N331="",H331=""),"",IF(F331="Short",(H331-N331),(N331-H331))*K331*IF(E331="Option",100,1))</f>
        <v/>
      </c>
      <c r="Q331" s="12">
        <f>IF(P331="","",P331-O331)</f>
        <v/>
      </c>
      <c r="R331" s="13">
        <f>IF(Q331="","",IF(H331*K331=0,"",Q331/(H331*K331*IF(E331="Option",100,1))*100))</f>
        <v/>
      </c>
      <c r="S331" s="14">
        <f>IF(OR(Q331="",I331="",I331=H331),"",Q331/(ABS(H331-I331)*K331*IF(E331="Option",100,1)))</f>
        <v/>
      </c>
      <c r="T331" s="15">
        <f>IF(OR(J331="",I331="",I331=H331),"",ABS(J331-H331)/ABS(H331-I331))</f>
        <v/>
      </c>
      <c r="U331" s="16">
        <f>IF(Q331="","",IF(Q331&gt;0,"Win",IF(Q331&lt;0,"Loss","BE")))</f>
        <v/>
      </c>
      <c r="V331" s="16">
        <f>IF(OR(L331="",B331=""),"",L331-B331)</f>
        <v/>
      </c>
      <c r="W331" s="12">
        <f>IF(Q331="","",IF(W330="",Settings!$B$3+Q331,W330+Q331))</f>
        <v/>
      </c>
      <c r="X331" s="11" t="n"/>
      <c r="Y331" s="11" t="n"/>
      <c r="Z331" s="11" t="n"/>
      <c r="AA331" s="11" t="n"/>
      <c r="AB331" s="11" t="n"/>
      <c r="AC331" s="11" t="n"/>
      <c r="AD331" s="11" t="n"/>
      <c r="AE331" s="16">
        <f>IF(OR(AC331="",B331=""),"",AC331-B331)</f>
        <v/>
      </c>
      <c r="AF331" s="11" t="n"/>
    </row>
    <row r="332">
      <c r="A332" s="10" t="n">
        <v>331</v>
      </c>
      <c r="B332" s="11" t="n"/>
      <c r="C332" s="11" t="n"/>
      <c r="D332" s="11" t="n"/>
      <c r="E332" s="11" t="n"/>
      <c r="F332" s="11" t="n"/>
      <c r="G332" s="11" t="n"/>
      <c r="H332" s="11" t="n"/>
      <c r="I332" s="11" t="n"/>
      <c r="J332" s="11" t="n"/>
      <c r="K332" s="11" t="n"/>
      <c r="L332" s="11" t="n"/>
      <c r="M332" s="11" t="n"/>
      <c r="N332" s="11" t="n"/>
      <c r="O332" s="11" t="n"/>
      <c r="P332" s="12">
        <f>IF(OR(N332="",H332=""),"",IF(F332="Short",(H332-N332),(N332-H332))*K332*IF(E332="Option",100,1))</f>
        <v/>
      </c>
      <c r="Q332" s="12">
        <f>IF(P332="","",P332-O332)</f>
        <v/>
      </c>
      <c r="R332" s="13">
        <f>IF(Q332="","",IF(H332*K332=0,"",Q332/(H332*K332*IF(E332="Option",100,1))*100))</f>
        <v/>
      </c>
      <c r="S332" s="14">
        <f>IF(OR(Q332="",I332="",I332=H332),"",Q332/(ABS(H332-I332)*K332*IF(E332="Option",100,1)))</f>
        <v/>
      </c>
      <c r="T332" s="15">
        <f>IF(OR(J332="",I332="",I332=H332),"",ABS(J332-H332)/ABS(H332-I332))</f>
        <v/>
      </c>
      <c r="U332" s="16">
        <f>IF(Q332="","",IF(Q332&gt;0,"Win",IF(Q332&lt;0,"Loss","BE")))</f>
        <v/>
      </c>
      <c r="V332" s="16">
        <f>IF(OR(L332="",B332=""),"",L332-B332)</f>
        <v/>
      </c>
      <c r="W332" s="12">
        <f>IF(Q332="","",IF(W331="",Settings!$B$3+Q332,W331+Q332))</f>
        <v/>
      </c>
      <c r="X332" s="11" t="n"/>
      <c r="Y332" s="11" t="n"/>
      <c r="Z332" s="11" t="n"/>
      <c r="AA332" s="11" t="n"/>
      <c r="AB332" s="11" t="n"/>
      <c r="AC332" s="11" t="n"/>
      <c r="AD332" s="11" t="n"/>
      <c r="AE332" s="16">
        <f>IF(OR(AC332="",B332=""),"",AC332-B332)</f>
        <v/>
      </c>
      <c r="AF332" s="11" t="n"/>
    </row>
    <row r="333">
      <c r="A333" s="10" t="n">
        <v>332</v>
      </c>
      <c r="B333" s="11" t="n"/>
      <c r="C333" s="11" t="n"/>
      <c r="D333" s="11" t="n"/>
      <c r="E333" s="11" t="n"/>
      <c r="F333" s="11" t="n"/>
      <c r="G333" s="11" t="n"/>
      <c r="H333" s="11" t="n"/>
      <c r="I333" s="11" t="n"/>
      <c r="J333" s="11" t="n"/>
      <c r="K333" s="11" t="n"/>
      <c r="L333" s="11" t="n"/>
      <c r="M333" s="11" t="n"/>
      <c r="N333" s="11" t="n"/>
      <c r="O333" s="11" t="n"/>
      <c r="P333" s="12">
        <f>IF(OR(N333="",H333=""),"",IF(F333="Short",(H333-N333),(N333-H333))*K333*IF(E333="Option",100,1))</f>
        <v/>
      </c>
      <c r="Q333" s="12">
        <f>IF(P333="","",P333-O333)</f>
        <v/>
      </c>
      <c r="R333" s="13">
        <f>IF(Q333="","",IF(H333*K333=0,"",Q333/(H333*K333*IF(E333="Option",100,1))*100))</f>
        <v/>
      </c>
      <c r="S333" s="14">
        <f>IF(OR(Q333="",I333="",I333=H333),"",Q333/(ABS(H333-I333)*K333*IF(E333="Option",100,1)))</f>
        <v/>
      </c>
      <c r="T333" s="15">
        <f>IF(OR(J333="",I333="",I333=H333),"",ABS(J333-H333)/ABS(H333-I333))</f>
        <v/>
      </c>
      <c r="U333" s="16">
        <f>IF(Q333="","",IF(Q333&gt;0,"Win",IF(Q333&lt;0,"Loss","BE")))</f>
        <v/>
      </c>
      <c r="V333" s="16">
        <f>IF(OR(L333="",B333=""),"",L333-B333)</f>
        <v/>
      </c>
      <c r="W333" s="12">
        <f>IF(Q333="","",IF(W332="",Settings!$B$3+Q333,W332+Q333))</f>
        <v/>
      </c>
      <c r="X333" s="11" t="n"/>
      <c r="Y333" s="11" t="n"/>
      <c r="Z333" s="11" t="n"/>
      <c r="AA333" s="11" t="n"/>
      <c r="AB333" s="11" t="n"/>
      <c r="AC333" s="11" t="n"/>
      <c r="AD333" s="11" t="n"/>
      <c r="AE333" s="16">
        <f>IF(OR(AC333="",B333=""),"",AC333-B333)</f>
        <v/>
      </c>
      <c r="AF333" s="11" t="n"/>
    </row>
    <row r="334">
      <c r="A334" s="10" t="n">
        <v>333</v>
      </c>
      <c r="B334" s="11" t="n"/>
      <c r="C334" s="11" t="n"/>
      <c r="D334" s="11" t="n"/>
      <c r="E334" s="11" t="n"/>
      <c r="F334" s="11" t="n"/>
      <c r="G334" s="11" t="n"/>
      <c r="H334" s="11" t="n"/>
      <c r="I334" s="11" t="n"/>
      <c r="J334" s="11" t="n"/>
      <c r="K334" s="11" t="n"/>
      <c r="L334" s="11" t="n"/>
      <c r="M334" s="11" t="n"/>
      <c r="N334" s="11" t="n"/>
      <c r="O334" s="11" t="n"/>
      <c r="P334" s="12">
        <f>IF(OR(N334="",H334=""),"",IF(F334="Short",(H334-N334),(N334-H334))*K334*IF(E334="Option",100,1))</f>
        <v/>
      </c>
      <c r="Q334" s="12">
        <f>IF(P334="","",P334-O334)</f>
        <v/>
      </c>
      <c r="R334" s="13">
        <f>IF(Q334="","",IF(H334*K334=0,"",Q334/(H334*K334*IF(E334="Option",100,1))*100))</f>
        <v/>
      </c>
      <c r="S334" s="14">
        <f>IF(OR(Q334="",I334="",I334=H334),"",Q334/(ABS(H334-I334)*K334*IF(E334="Option",100,1)))</f>
        <v/>
      </c>
      <c r="T334" s="15">
        <f>IF(OR(J334="",I334="",I334=H334),"",ABS(J334-H334)/ABS(H334-I334))</f>
        <v/>
      </c>
      <c r="U334" s="16">
        <f>IF(Q334="","",IF(Q334&gt;0,"Win",IF(Q334&lt;0,"Loss","BE")))</f>
        <v/>
      </c>
      <c r="V334" s="16">
        <f>IF(OR(L334="",B334=""),"",L334-B334)</f>
        <v/>
      </c>
      <c r="W334" s="12">
        <f>IF(Q334="","",IF(W333="",Settings!$B$3+Q334,W333+Q334))</f>
        <v/>
      </c>
      <c r="X334" s="11" t="n"/>
      <c r="Y334" s="11" t="n"/>
      <c r="Z334" s="11" t="n"/>
      <c r="AA334" s="11" t="n"/>
      <c r="AB334" s="11" t="n"/>
      <c r="AC334" s="11" t="n"/>
      <c r="AD334" s="11" t="n"/>
      <c r="AE334" s="16">
        <f>IF(OR(AC334="",B334=""),"",AC334-B334)</f>
        <v/>
      </c>
      <c r="AF334" s="11" t="n"/>
    </row>
    <row r="335">
      <c r="A335" s="10" t="n">
        <v>334</v>
      </c>
      <c r="B335" s="11" t="n"/>
      <c r="C335" s="11" t="n"/>
      <c r="D335" s="11" t="n"/>
      <c r="E335" s="11" t="n"/>
      <c r="F335" s="11" t="n"/>
      <c r="G335" s="11" t="n"/>
      <c r="H335" s="11" t="n"/>
      <c r="I335" s="11" t="n"/>
      <c r="J335" s="11" t="n"/>
      <c r="K335" s="11" t="n"/>
      <c r="L335" s="11" t="n"/>
      <c r="M335" s="11" t="n"/>
      <c r="N335" s="11" t="n"/>
      <c r="O335" s="11" t="n"/>
      <c r="P335" s="12">
        <f>IF(OR(N335="",H335=""),"",IF(F335="Short",(H335-N335),(N335-H335))*K335*IF(E335="Option",100,1))</f>
        <v/>
      </c>
      <c r="Q335" s="12">
        <f>IF(P335="","",P335-O335)</f>
        <v/>
      </c>
      <c r="R335" s="13">
        <f>IF(Q335="","",IF(H335*K335=0,"",Q335/(H335*K335*IF(E335="Option",100,1))*100))</f>
        <v/>
      </c>
      <c r="S335" s="14">
        <f>IF(OR(Q335="",I335="",I335=H335),"",Q335/(ABS(H335-I335)*K335*IF(E335="Option",100,1)))</f>
        <v/>
      </c>
      <c r="T335" s="15">
        <f>IF(OR(J335="",I335="",I335=H335),"",ABS(J335-H335)/ABS(H335-I335))</f>
        <v/>
      </c>
      <c r="U335" s="16">
        <f>IF(Q335="","",IF(Q335&gt;0,"Win",IF(Q335&lt;0,"Loss","BE")))</f>
        <v/>
      </c>
      <c r="V335" s="16">
        <f>IF(OR(L335="",B335=""),"",L335-B335)</f>
        <v/>
      </c>
      <c r="W335" s="12">
        <f>IF(Q335="","",IF(W334="",Settings!$B$3+Q335,W334+Q335))</f>
        <v/>
      </c>
      <c r="X335" s="11" t="n"/>
      <c r="Y335" s="11" t="n"/>
      <c r="Z335" s="11" t="n"/>
      <c r="AA335" s="11" t="n"/>
      <c r="AB335" s="11" t="n"/>
      <c r="AC335" s="11" t="n"/>
      <c r="AD335" s="11" t="n"/>
      <c r="AE335" s="16">
        <f>IF(OR(AC335="",B335=""),"",AC335-B335)</f>
        <v/>
      </c>
      <c r="AF335" s="11" t="n"/>
    </row>
    <row r="336">
      <c r="A336" s="10" t="n">
        <v>335</v>
      </c>
      <c r="B336" s="11" t="n"/>
      <c r="C336" s="11" t="n"/>
      <c r="D336" s="11" t="n"/>
      <c r="E336" s="11" t="n"/>
      <c r="F336" s="11" t="n"/>
      <c r="G336" s="11" t="n"/>
      <c r="H336" s="11" t="n"/>
      <c r="I336" s="11" t="n"/>
      <c r="J336" s="11" t="n"/>
      <c r="K336" s="11" t="n"/>
      <c r="L336" s="11" t="n"/>
      <c r="M336" s="11" t="n"/>
      <c r="N336" s="11" t="n"/>
      <c r="O336" s="11" t="n"/>
      <c r="P336" s="12">
        <f>IF(OR(N336="",H336=""),"",IF(F336="Short",(H336-N336),(N336-H336))*K336*IF(E336="Option",100,1))</f>
        <v/>
      </c>
      <c r="Q336" s="12">
        <f>IF(P336="","",P336-O336)</f>
        <v/>
      </c>
      <c r="R336" s="13">
        <f>IF(Q336="","",IF(H336*K336=0,"",Q336/(H336*K336*IF(E336="Option",100,1))*100))</f>
        <v/>
      </c>
      <c r="S336" s="14">
        <f>IF(OR(Q336="",I336="",I336=H336),"",Q336/(ABS(H336-I336)*K336*IF(E336="Option",100,1)))</f>
        <v/>
      </c>
      <c r="T336" s="15">
        <f>IF(OR(J336="",I336="",I336=H336),"",ABS(J336-H336)/ABS(H336-I336))</f>
        <v/>
      </c>
      <c r="U336" s="16">
        <f>IF(Q336="","",IF(Q336&gt;0,"Win",IF(Q336&lt;0,"Loss","BE")))</f>
        <v/>
      </c>
      <c r="V336" s="16">
        <f>IF(OR(L336="",B336=""),"",L336-B336)</f>
        <v/>
      </c>
      <c r="W336" s="12">
        <f>IF(Q336="","",IF(W335="",Settings!$B$3+Q336,W335+Q336))</f>
        <v/>
      </c>
      <c r="X336" s="11" t="n"/>
      <c r="Y336" s="11" t="n"/>
      <c r="Z336" s="11" t="n"/>
      <c r="AA336" s="11" t="n"/>
      <c r="AB336" s="11" t="n"/>
      <c r="AC336" s="11" t="n"/>
      <c r="AD336" s="11" t="n"/>
      <c r="AE336" s="16">
        <f>IF(OR(AC336="",B336=""),"",AC336-B336)</f>
        <v/>
      </c>
      <c r="AF336" s="11" t="n"/>
    </row>
    <row r="337">
      <c r="A337" s="10" t="n">
        <v>336</v>
      </c>
      <c r="B337" s="11" t="n"/>
      <c r="C337" s="11" t="n"/>
      <c r="D337" s="11" t="n"/>
      <c r="E337" s="11" t="n"/>
      <c r="F337" s="11" t="n"/>
      <c r="G337" s="11" t="n"/>
      <c r="H337" s="11" t="n"/>
      <c r="I337" s="11" t="n"/>
      <c r="J337" s="11" t="n"/>
      <c r="K337" s="11" t="n"/>
      <c r="L337" s="11" t="n"/>
      <c r="M337" s="11" t="n"/>
      <c r="N337" s="11" t="n"/>
      <c r="O337" s="11" t="n"/>
      <c r="P337" s="12">
        <f>IF(OR(N337="",H337=""),"",IF(F337="Short",(H337-N337),(N337-H337))*K337*IF(E337="Option",100,1))</f>
        <v/>
      </c>
      <c r="Q337" s="12">
        <f>IF(P337="","",P337-O337)</f>
        <v/>
      </c>
      <c r="R337" s="13">
        <f>IF(Q337="","",IF(H337*K337=0,"",Q337/(H337*K337*IF(E337="Option",100,1))*100))</f>
        <v/>
      </c>
      <c r="S337" s="14">
        <f>IF(OR(Q337="",I337="",I337=H337),"",Q337/(ABS(H337-I337)*K337*IF(E337="Option",100,1)))</f>
        <v/>
      </c>
      <c r="T337" s="15">
        <f>IF(OR(J337="",I337="",I337=H337),"",ABS(J337-H337)/ABS(H337-I337))</f>
        <v/>
      </c>
      <c r="U337" s="16">
        <f>IF(Q337="","",IF(Q337&gt;0,"Win",IF(Q337&lt;0,"Loss","BE")))</f>
        <v/>
      </c>
      <c r="V337" s="16">
        <f>IF(OR(L337="",B337=""),"",L337-B337)</f>
        <v/>
      </c>
      <c r="W337" s="12">
        <f>IF(Q337="","",IF(W336="",Settings!$B$3+Q337,W336+Q337))</f>
        <v/>
      </c>
      <c r="X337" s="11" t="n"/>
      <c r="Y337" s="11" t="n"/>
      <c r="Z337" s="11" t="n"/>
      <c r="AA337" s="11" t="n"/>
      <c r="AB337" s="11" t="n"/>
      <c r="AC337" s="11" t="n"/>
      <c r="AD337" s="11" t="n"/>
      <c r="AE337" s="16">
        <f>IF(OR(AC337="",B337=""),"",AC337-B337)</f>
        <v/>
      </c>
      <c r="AF337" s="11" t="n"/>
    </row>
    <row r="338">
      <c r="A338" s="10" t="n">
        <v>337</v>
      </c>
      <c r="B338" s="11" t="n"/>
      <c r="C338" s="11" t="n"/>
      <c r="D338" s="11" t="n"/>
      <c r="E338" s="11" t="n"/>
      <c r="F338" s="11" t="n"/>
      <c r="G338" s="11" t="n"/>
      <c r="H338" s="11" t="n"/>
      <c r="I338" s="11" t="n"/>
      <c r="J338" s="11" t="n"/>
      <c r="K338" s="11" t="n"/>
      <c r="L338" s="11" t="n"/>
      <c r="M338" s="11" t="n"/>
      <c r="N338" s="11" t="n"/>
      <c r="O338" s="11" t="n"/>
      <c r="P338" s="12">
        <f>IF(OR(N338="",H338=""),"",IF(F338="Short",(H338-N338),(N338-H338))*K338*IF(E338="Option",100,1))</f>
        <v/>
      </c>
      <c r="Q338" s="12">
        <f>IF(P338="","",P338-O338)</f>
        <v/>
      </c>
      <c r="R338" s="13">
        <f>IF(Q338="","",IF(H338*K338=0,"",Q338/(H338*K338*IF(E338="Option",100,1))*100))</f>
        <v/>
      </c>
      <c r="S338" s="14">
        <f>IF(OR(Q338="",I338="",I338=H338),"",Q338/(ABS(H338-I338)*K338*IF(E338="Option",100,1)))</f>
        <v/>
      </c>
      <c r="T338" s="15">
        <f>IF(OR(J338="",I338="",I338=H338),"",ABS(J338-H338)/ABS(H338-I338))</f>
        <v/>
      </c>
      <c r="U338" s="16">
        <f>IF(Q338="","",IF(Q338&gt;0,"Win",IF(Q338&lt;0,"Loss","BE")))</f>
        <v/>
      </c>
      <c r="V338" s="16">
        <f>IF(OR(L338="",B338=""),"",L338-B338)</f>
        <v/>
      </c>
      <c r="W338" s="12">
        <f>IF(Q338="","",IF(W337="",Settings!$B$3+Q338,W337+Q338))</f>
        <v/>
      </c>
      <c r="X338" s="11" t="n"/>
      <c r="Y338" s="11" t="n"/>
      <c r="Z338" s="11" t="n"/>
      <c r="AA338" s="11" t="n"/>
      <c r="AB338" s="11" t="n"/>
      <c r="AC338" s="11" t="n"/>
      <c r="AD338" s="11" t="n"/>
      <c r="AE338" s="16">
        <f>IF(OR(AC338="",B338=""),"",AC338-B338)</f>
        <v/>
      </c>
      <c r="AF338" s="11" t="n"/>
    </row>
    <row r="339">
      <c r="A339" s="10" t="n">
        <v>338</v>
      </c>
      <c r="B339" s="11" t="n"/>
      <c r="C339" s="11" t="n"/>
      <c r="D339" s="11" t="n"/>
      <c r="E339" s="11" t="n"/>
      <c r="F339" s="11" t="n"/>
      <c r="G339" s="11" t="n"/>
      <c r="H339" s="11" t="n"/>
      <c r="I339" s="11" t="n"/>
      <c r="J339" s="11" t="n"/>
      <c r="K339" s="11" t="n"/>
      <c r="L339" s="11" t="n"/>
      <c r="M339" s="11" t="n"/>
      <c r="N339" s="11" t="n"/>
      <c r="O339" s="11" t="n"/>
      <c r="P339" s="12">
        <f>IF(OR(N339="",H339=""),"",IF(F339="Short",(H339-N339),(N339-H339))*K339*IF(E339="Option",100,1))</f>
        <v/>
      </c>
      <c r="Q339" s="12">
        <f>IF(P339="","",P339-O339)</f>
        <v/>
      </c>
      <c r="R339" s="13">
        <f>IF(Q339="","",IF(H339*K339=0,"",Q339/(H339*K339*IF(E339="Option",100,1))*100))</f>
        <v/>
      </c>
      <c r="S339" s="14">
        <f>IF(OR(Q339="",I339="",I339=H339),"",Q339/(ABS(H339-I339)*K339*IF(E339="Option",100,1)))</f>
        <v/>
      </c>
      <c r="T339" s="15">
        <f>IF(OR(J339="",I339="",I339=H339),"",ABS(J339-H339)/ABS(H339-I339))</f>
        <v/>
      </c>
      <c r="U339" s="16">
        <f>IF(Q339="","",IF(Q339&gt;0,"Win",IF(Q339&lt;0,"Loss","BE")))</f>
        <v/>
      </c>
      <c r="V339" s="16">
        <f>IF(OR(L339="",B339=""),"",L339-B339)</f>
        <v/>
      </c>
      <c r="W339" s="12">
        <f>IF(Q339="","",IF(W338="",Settings!$B$3+Q339,W338+Q339))</f>
        <v/>
      </c>
      <c r="X339" s="11" t="n"/>
      <c r="Y339" s="11" t="n"/>
      <c r="Z339" s="11" t="n"/>
      <c r="AA339" s="11" t="n"/>
      <c r="AB339" s="11" t="n"/>
      <c r="AC339" s="11" t="n"/>
      <c r="AD339" s="11" t="n"/>
      <c r="AE339" s="16">
        <f>IF(OR(AC339="",B339=""),"",AC339-B339)</f>
        <v/>
      </c>
      <c r="AF339" s="11" t="n"/>
    </row>
    <row r="340">
      <c r="A340" s="10" t="n">
        <v>339</v>
      </c>
      <c r="B340" s="11" t="n"/>
      <c r="C340" s="11" t="n"/>
      <c r="D340" s="11" t="n"/>
      <c r="E340" s="11" t="n"/>
      <c r="F340" s="11" t="n"/>
      <c r="G340" s="11" t="n"/>
      <c r="H340" s="11" t="n"/>
      <c r="I340" s="11" t="n"/>
      <c r="J340" s="11" t="n"/>
      <c r="K340" s="11" t="n"/>
      <c r="L340" s="11" t="n"/>
      <c r="M340" s="11" t="n"/>
      <c r="N340" s="11" t="n"/>
      <c r="O340" s="11" t="n"/>
      <c r="P340" s="12">
        <f>IF(OR(N340="",H340=""),"",IF(F340="Short",(H340-N340),(N340-H340))*K340*IF(E340="Option",100,1))</f>
        <v/>
      </c>
      <c r="Q340" s="12">
        <f>IF(P340="","",P340-O340)</f>
        <v/>
      </c>
      <c r="R340" s="13">
        <f>IF(Q340="","",IF(H340*K340=0,"",Q340/(H340*K340*IF(E340="Option",100,1))*100))</f>
        <v/>
      </c>
      <c r="S340" s="14">
        <f>IF(OR(Q340="",I340="",I340=H340),"",Q340/(ABS(H340-I340)*K340*IF(E340="Option",100,1)))</f>
        <v/>
      </c>
      <c r="T340" s="15">
        <f>IF(OR(J340="",I340="",I340=H340),"",ABS(J340-H340)/ABS(H340-I340))</f>
        <v/>
      </c>
      <c r="U340" s="16">
        <f>IF(Q340="","",IF(Q340&gt;0,"Win",IF(Q340&lt;0,"Loss","BE")))</f>
        <v/>
      </c>
      <c r="V340" s="16">
        <f>IF(OR(L340="",B340=""),"",L340-B340)</f>
        <v/>
      </c>
      <c r="W340" s="12">
        <f>IF(Q340="","",IF(W339="",Settings!$B$3+Q340,W339+Q340))</f>
        <v/>
      </c>
      <c r="X340" s="11" t="n"/>
      <c r="Y340" s="11" t="n"/>
      <c r="Z340" s="11" t="n"/>
      <c r="AA340" s="11" t="n"/>
      <c r="AB340" s="11" t="n"/>
      <c r="AC340" s="11" t="n"/>
      <c r="AD340" s="11" t="n"/>
      <c r="AE340" s="16">
        <f>IF(OR(AC340="",B340=""),"",AC340-B340)</f>
        <v/>
      </c>
      <c r="AF340" s="11" t="n"/>
    </row>
    <row r="341">
      <c r="A341" s="10" t="n">
        <v>340</v>
      </c>
      <c r="B341" s="11" t="n"/>
      <c r="C341" s="11" t="n"/>
      <c r="D341" s="11" t="n"/>
      <c r="E341" s="11" t="n"/>
      <c r="F341" s="11" t="n"/>
      <c r="G341" s="11" t="n"/>
      <c r="H341" s="11" t="n"/>
      <c r="I341" s="11" t="n"/>
      <c r="J341" s="11" t="n"/>
      <c r="K341" s="11" t="n"/>
      <c r="L341" s="11" t="n"/>
      <c r="M341" s="11" t="n"/>
      <c r="N341" s="11" t="n"/>
      <c r="O341" s="11" t="n"/>
      <c r="P341" s="12">
        <f>IF(OR(N341="",H341=""),"",IF(F341="Short",(H341-N341),(N341-H341))*K341*IF(E341="Option",100,1))</f>
        <v/>
      </c>
      <c r="Q341" s="12">
        <f>IF(P341="","",P341-O341)</f>
        <v/>
      </c>
      <c r="R341" s="13">
        <f>IF(Q341="","",IF(H341*K341=0,"",Q341/(H341*K341*IF(E341="Option",100,1))*100))</f>
        <v/>
      </c>
      <c r="S341" s="14">
        <f>IF(OR(Q341="",I341="",I341=H341),"",Q341/(ABS(H341-I341)*K341*IF(E341="Option",100,1)))</f>
        <v/>
      </c>
      <c r="T341" s="15">
        <f>IF(OR(J341="",I341="",I341=H341),"",ABS(J341-H341)/ABS(H341-I341))</f>
        <v/>
      </c>
      <c r="U341" s="16">
        <f>IF(Q341="","",IF(Q341&gt;0,"Win",IF(Q341&lt;0,"Loss","BE")))</f>
        <v/>
      </c>
      <c r="V341" s="16">
        <f>IF(OR(L341="",B341=""),"",L341-B341)</f>
        <v/>
      </c>
      <c r="W341" s="12">
        <f>IF(Q341="","",IF(W340="",Settings!$B$3+Q341,W340+Q341))</f>
        <v/>
      </c>
      <c r="X341" s="11" t="n"/>
      <c r="Y341" s="11" t="n"/>
      <c r="Z341" s="11" t="n"/>
      <c r="AA341" s="11" t="n"/>
      <c r="AB341" s="11" t="n"/>
      <c r="AC341" s="11" t="n"/>
      <c r="AD341" s="11" t="n"/>
      <c r="AE341" s="16">
        <f>IF(OR(AC341="",B341=""),"",AC341-B341)</f>
        <v/>
      </c>
      <c r="AF341" s="11" t="n"/>
    </row>
    <row r="342">
      <c r="A342" s="10" t="n">
        <v>341</v>
      </c>
      <c r="B342" s="11" t="n"/>
      <c r="C342" s="11" t="n"/>
      <c r="D342" s="11" t="n"/>
      <c r="E342" s="11" t="n"/>
      <c r="F342" s="11" t="n"/>
      <c r="G342" s="11" t="n"/>
      <c r="H342" s="11" t="n"/>
      <c r="I342" s="11" t="n"/>
      <c r="J342" s="11" t="n"/>
      <c r="K342" s="11" t="n"/>
      <c r="L342" s="11" t="n"/>
      <c r="M342" s="11" t="n"/>
      <c r="N342" s="11" t="n"/>
      <c r="O342" s="11" t="n"/>
      <c r="P342" s="12">
        <f>IF(OR(N342="",H342=""),"",IF(F342="Short",(H342-N342),(N342-H342))*K342*IF(E342="Option",100,1))</f>
        <v/>
      </c>
      <c r="Q342" s="12">
        <f>IF(P342="","",P342-O342)</f>
        <v/>
      </c>
      <c r="R342" s="13">
        <f>IF(Q342="","",IF(H342*K342=0,"",Q342/(H342*K342*IF(E342="Option",100,1))*100))</f>
        <v/>
      </c>
      <c r="S342" s="14">
        <f>IF(OR(Q342="",I342="",I342=H342),"",Q342/(ABS(H342-I342)*K342*IF(E342="Option",100,1)))</f>
        <v/>
      </c>
      <c r="T342" s="15">
        <f>IF(OR(J342="",I342="",I342=H342),"",ABS(J342-H342)/ABS(H342-I342))</f>
        <v/>
      </c>
      <c r="U342" s="16">
        <f>IF(Q342="","",IF(Q342&gt;0,"Win",IF(Q342&lt;0,"Loss","BE")))</f>
        <v/>
      </c>
      <c r="V342" s="16">
        <f>IF(OR(L342="",B342=""),"",L342-B342)</f>
        <v/>
      </c>
      <c r="W342" s="12">
        <f>IF(Q342="","",IF(W341="",Settings!$B$3+Q342,W341+Q342))</f>
        <v/>
      </c>
      <c r="X342" s="11" t="n"/>
      <c r="Y342" s="11" t="n"/>
      <c r="Z342" s="11" t="n"/>
      <c r="AA342" s="11" t="n"/>
      <c r="AB342" s="11" t="n"/>
      <c r="AC342" s="11" t="n"/>
      <c r="AD342" s="11" t="n"/>
      <c r="AE342" s="16">
        <f>IF(OR(AC342="",B342=""),"",AC342-B342)</f>
        <v/>
      </c>
      <c r="AF342" s="11" t="n"/>
    </row>
    <row r="343">
      <c r="A343" s="10" t="n">
        <v>342</v>
      </c>
      <c r="B343" s="11" t="n"/>
      <c r="C343" s="11" t="n"/>
      <c r="D343" s="11" t="n"/>
      <c r="E343" s="11" t="n"/>
      <c r="F343" s="11" t="n"/>
      <c r="G343" s="11" t="n"/>
      <c r="H343" s="11" t="n"/>
      <c r="I343" s="11" t="n"/>
      <c r="J343" s="11" t="n"/>
      <c r="K343" s="11" t="n"/>
      <c r="L343" s="11" t="n"/>
      <c r="M343" s="11" t="n"/>
      <c r="N343" s="11" t="n"/>
      <c r="O343" s="11" t="n"/>
      <c r="P343" s="12">
        <f>IF(OR(N343="",H343=""),"",IF(F343="Short",(H343-N343),(N343-H343))*K343*IF(E343="Option",100,1))</f>
        <v/>
      </c>
      <c r="Q343" s="12">
        <f>IF(P343="","",P343-O343)</f>
        <v/>
      </c>
      <c r="R343" s="13">
        <f>IF(Q343="","",IF(H343*K343=0,"",Q343/(H343*K343*IF(E343="Option",100,1))*100))</f>
        <v/>
      </c>
      <c r="S343" s="14">
        <f>IF(OR(Q343="",I343="",I343=H343),"",Q343/(ABS(H343-I343)*K343*IF(E343="Option",100,1)))</f>
        <v/>
      </c>
      <c r="T343" s="15">
        <f>IF(OR(J343="",I343="",I343=H343),"",ABS(J343-H343)/ABS(H343-I343))</f>
        <v/>
      </c>
      <c r="U343" s="16">
        <f>IF(Q343="","",IF(Q343&gt;0,"Win",IF(Q343&lt;0,"Loss","BE")))</f>
        <v/>
      </c>
      <c r="V343" s="16">
        <f>IF(OR(L343="",B343=""),"",L343-B343)</f>
        <v/>
      </c>
      <c r="W343" s="12">
        <f>IF(Q343="","",IF(W342="",Settings!$B$3+Q343,W342+Q343))</f>
        <v/>
      </c>
      <c r="X343" s="11" t="n"/>
      <c r="Y343" s="11" t="n"/>
      <c r="Z343" s="11" t="n"/>
      <c r="AA343" s="11" t="n"/>
      <c r="AB343" s="11" t="n"/>
      <c r="AC343" s="11" t="n"/>
      <c r="AD343" s="11" t="n"/>
      <c r="AE343" s="16">
        <f>IF(OR(AC343="",B343=""),"",AC343-B343)</f>
        <v/>
      </c>
      <c r="AF343" s="11" t="n"/>
    </row>
    <row r="344">
      <c r="A344" s="10" t="n">
        <v>343</v>
      </c>
      <c r="B344" s="11" t="n"/>
      <c r="C344" s="11" t="n"/>
      <c r="D344" s="11" t="n"/>
      <c r="E344" s="11" t="n"/>
      <c r="F344" s="11" t="n"/>
      <c r="G344" s="11" t="n"/>
      <c r="H344" s="11" t="n"/>
      <c r="I344" s="11" t="n"/>
      <c r="J344" s="11" t="n"/>
      <c r="K344" s="11" t="n"/>
      <c r="L344" s="11" t="n"/>
      <c r="M344" s="11" t="n"/>
      <c r="N344" s="11" t="n"/>
      <c r="O344" s="11" t="n"/>
      <c r="P344" s="12">
        <f>IF(OR(N344="",H344=""),"",IF(F344="Short",(H344-N344),(N344-H344))*K344*IF(E344="Option",100,1))</f>
        <v/>
      </c>
      <c r="Q344" s="12">
        <f>IF(P344="","",P344-O344)</f>
        <v/>
      </c>
      <c r="R344" s="13">
        <f>IF(Q344="","",IF(H344*K344=0,"",Q344/(H344*K344*IF(E344="Option",100,1))*100))</f>
        <v/>
      </c>
      <c r="S344" s="14">
        <f>IF(OR(Q344="",I344="",I344=H344),"",Q344/(ABS(H344-I344)*K344*IF(E344="Option",100,1)))</f>
        <v/>
      </c>
      <c r="T344" s="15">
        <f>IF(OR(J344="",I344="",I344=H344),"",ABS(J344-H344)/ABS(H344-I344))</f>
        <v/>
      </c>
      <c r="U344" s="16">
        <f>IF(Q344="","",IF(Q344&gt;0,"Win",IF(Q344&lt;0,"Loss","BE")))</f>
        <v/>
      </c>
      <c r="V344" s="16">
        <f>IF(OR(L344="",B344=""),"",L344-B344)</f>
        <v/>
      </c>
      <c r="W344" s="12">
        <f>IF(Q344="","",IF(W343="",Settings!$B$3+Q344,W343+Q344))</f>
        <v/>
      </c>
      <c r="X344" s="11" t="n"/>
      <c r="Y344" s="11" t="n"/>
      <c r="Z344" s="11" t="n"/>
      <c r="AA344" s="11" t="n"/>
      <c r="AB344" s="11" t="n"/>
      <c r="AC344" s="11" t="n"/>
      <c r="AD344" s="11" t="n"/>
      <c r="AE344" s="16">
        <f>IF(OR(AC344="",B344=""),"",AC344-B344)</f>
        <v/>
      </c>
      <c r="AF344" s="11" t="n"/>
    </row>
    <row r="345">
      <c r="A345" s="10" t="n">
        <v>344</v>
      </c>
      <c r="B345" s="11" t="n"/>
      <c r="C345" s="11" t="n"/>
      <c r="D345" s="11" t="n"/>
      <c r="E345" s="11" t="n"/>
      <c r="F345" s="11" t="n"/>
      <c r="G345" s="11" t="n"/>
      <c r="H345" s="11" t="n"/>
      <c r="I345" s="11" t="n"/>
      <c r="J345" s="11" t="n"/>
      <c r="K345" s="11" t="n"/>
      <c r="L345" s="11" t="n"/>
      <c r="M345" s="11" t="n"/>
      <c r="N345" s="11" t="n"/>
      <c r="O345" s="11" t="n"/>
      <c r="P345" s="12">
        <f>IF(OR(N345="",H345=""),"",IF(F345="Short",(H345-N345),(N345-H345))*K345*IF(E345="Option",100,1))</f>
        <v/>
      </c>
      <c r="Q345" s="12">
        <f>IF(P345="","",P345-O345)</f>
        <v/>
      </c>
      <c r="R345" s="13">
        <f>IF(Q345="","",IF(H345*K345=0,"",Q345/(H345*K345*IF(E345="Option",100,1))*100))</f>
        <v/>
      </c>
      <c r="S345" s="14">
        <f>IF(OR(Q345="",I345="",I345=H345),"",Q345/(ABS(H345-I345)*K345*IF(E345="Option",100,1)))</f>
        <v/>
      </c>
      <c r="T345" s="15">
        <f>IF(OR(J345="",I345="",I345=H345),"",ABS(J345-H345)/ABS(H345-I345))</f>
        <v/>
      </c>
      <c r="U345" s="16">
        <f>IF(Q345="","",IF(Q345&gt;0,"Win",IF(Q345&lt;0,"Loss","BE")))</f>
        <v/>
      </c>
      <c r="V345" s="16">
        <f>IF(OR(L345="",B345=""),"",L345-B345)</f>
        <v/>
      </c>
      <c r="W345" s="12">
        <f>IF(Q345="","",IF(W344="",Settings!$B$3+Q345,W344+Q345))</f>
        <v/>
      </c>
      <c r="X345" s="11" t="n"/>
      <c r="Y345" s="11" t="n"/>
      <c r="Z345" s="11" t="n"/>
      <c r="AA345" s="11" t="n"/>
      <c r="AB345" s="11" t="n"/>
      <c r="AC345" s="11" t="n"/>
      <c r="AD345" s="11" t="n"/>
      <c r="AE345" s="16">
        <f>IF(OR(AC345="",B345=""),"",AC345-B345)</f>
        <v/>
      </c>
      <c r="AF345" s="11" t="n"/>
    </row>
    <row r="346">
      <c r="A346" s="10" t="n">
        <v>345</v>
      </c>
      <c r="B346" s="11" t="n"/>
      <c r="C346" s="11" t="n"/>
      <c r="D346" s="11" t="n"/>
      <c r="E346" s="11" t="n"/>
      <c r="F346" s="11" t="n"/>
      <c r="G346" s="11" t="n"/>
      <c r="H346" s="11" t="n"/>
      <c r="I346" s="11" t="n"/>
      <c r="J346" s="11" t="n"/>
      <c r="K346" s="11" t="n"/>
      <c r="L346" s="11" t="n"/>
      <c r="M346" s="11" t="n"/>
      <c r="N346" s="11" t="n"/>
      <c r="O346" s="11" t="n"/>
      <c r="P346" s="12">
        <f>IF(OR(N346="",H346=""),"",IF(F346="Short",(H346-N346),(N346-H346))*K346*IF(E346="Option",100,1))</f>
        <v/>
      </c>
      <c r="Q346" s="12">
        <f>IF(P346="","",P346-O346)</f>
        <v/>
      </c>
      <c r="R346" s="13">
        <f>IF(Q346="","",IF(H346*K346=0,"",Q346/(H346*K346*IF(E346="Option",100,1))*100))</f>
        <v/>
      </c>
      <c r="S346" s="14">
        <f>IF(OR(Q346="",I346="",I346=H346),"",Q346/(ABS(H346-I346)*K346*IF(E346="Option",100,1)))</f>
        <v/>
      </c>
      <c r="T346" s="15">
        <f>IF(OR(J346="",I346="",I346=H346),"",ABS(J346-H346)/ABS(H346-I346))</f>
        <v/>
      </c>
      <c r="U346" s="16">
        <f>IF(Q346="","",IF(Q346&gt;0,"Win",IF(Q346&lt;0,"Loss","BE")))</f>
        <v/>
      </c>
      <c r="V346" s="16">
        <f>IF(OR(L346="",B346=""),"",L346-B346)</f>
        <v/>
      </c>
      <c r="W346" s="12">
        <f>IF(Q346="","",IF(W345="",Settings!$B$3+Q346,W345+Q346))</f>
        <v/>
      </c>
      <c r="X346" s="11" t="n"/>
      <c r="Y346" s="11" t="n"/>
      <c r="Z346" s="11" t="n"/>
      <c r="AA346" s="11" t="n"/>
      <c r="AB346" s="11" t="n"/>
      <c r="AC346" s="11" t="n"/>
      <c r="AD346" s="11" t="n"/>
      <c r="AE346" s="16">
        <f>IF(OR(AC346="",B346=""),"",AC346-B346)</f>
        <v/>
      </c>
      <c r="AF346" s="11" t="n"/>
    </row>
    <row r="347">
      <c r="A347" s="10" t="n">
        <v>346</v>
      </c>
      <c r="B347" s="11" t="n"/>
      <c r="C347" s="11" t="n"/>
      <c r="D347" s="11" t="n"/>
      <c r="E347" s="11" t="n"/>
      <c r="F347" s="11" t="n"/>
      <c r="G347" s="11" t="n"/>
      <c r="H347" s="11" t="n"/>
      <c r="I347" s="11" t="n"/>
      <c r="J347" s="11" t="n"/>
      <c r="K347" s="11" t="n"/>
      <c r="L347" s="11" t="n"/>
      <c r="M347" s="11" t="n"/>
      <c r="N347" s="11" t="n"/>
      <c r="O347" s="11" t="n"/>
      <c r="P347" s="12">
        <f>IF(OR(N347="",H347=""),"",IF(F347="Short",(H347-N347),(N347-H347))*K347*IF(E347="Option",100,1))</f>
        <v/>
      </c>
      <c r="Q347" s="12">
        <f>IF(P347="","",P347-O347)</f>
        <v/>
      </c>
      <c r="R347" s="13">
        <f>IF(Q347="","",IF(H347*K347=0,"",Q347/(H347*K347*IF(E347="Option",100,1))*100))</f>
        <v/>
      </c>
      <c r="S347" s="14">
        <f>IF(OR(Q347="",I347="",I347=H347),"",Q347/(ABS(H347-I347)*K347*IF(E347="Option",100,1)))</f>
        <v/>
      </c>
      <c r="T347" s="15">
        <f>IF(OR(J347="",I347="",I347=H347),"",ABS(J347-H347)/ABS(H347-I347))</f>
        <v/>
      </c>
      <c r="U347" s="16">
        <f>IF(Q347="","",IF(Q347&gt;0,"Win",IF(Q347&lt;0,"Loss","BE")))</f>
        <v/>
      </c>
      <c r="V347" s="16">
        <f>IF(OR(L347="",B347=""),"",L347-B347)</f>
        <v/>
      </c>
      <c r="W347" s="12">
        <f>IF(Q347="","",IF(W346="",Settings!$B$3+Q347,W346+Q347))</f>
        <v/>
      </c>
      <c r="X347" s="11" t="n"/>
      <c r="Y347" s="11" t="n"/>
      <c r="Z347" s="11" t="n"/>
      <c r="AA347" s="11" t="n"/>
      <c r="AB347" s="11" t="n"/>
      <c r="AC347" s="11" t="n"/>
      <c r="AD347" s="11" t="n"/>
      <c r="AE347" s="16">
        <f>IF(OR(AC347="",B347=""),"",AC347-B347)</f>
        <v/>
      </c>
      <c r="AF347" s="11" t="n"/>
    </row>
    <row r="348">
      <c r="A348" s="10" t="n">
        <v>347</v>
      </c>
      <c r="B348" s="11" t="n"/>
      <c r="C348" s="11" t="n"/>
      <c r="D348" s="11" t="n"/>
      <c r="E348" s="11" t="n"/>
      <c r="F348" s="11" t="n"/>
      <c r="G348" s="11" t="n"/>
      <c r="H348" s="11" t="n"/>
      <c r="I348" s="11" t="n"/>
      <c r="J348" s="11" t="n"/>
      <c r="K348" s="11" t="n"/>
      <c r="L348" s="11" t="n"/>
      <c r="M348" s="11" t="n"/>
      <c r="N348" s="11" t="n"/>
      <c r="O348" s="11" t="n"/>
      <c r="P348" s="12">
        <f>IF(OR(N348="",H348=""),"",IF(F348="Short",(H348-N348),(N348-H348))*K348*IF(E348="Option",100,1))</f>
        <v/>
      </c>
      <c r="Q348" s="12">
        <f>IF(P348="","",P348-O348)</f>
        <v/>
      </c>
      <c r="R348" s="13">
        <f>IF(Q348="","",IF(H348*K348=0,"",Q348/(H348*K348*IF(E348="Option",100,1))*100))</f>
        <v/>
      </c>
      <c r="S348" s="14">
        <f>IF(OR(Q348="",I348="",I348=H348),"",Q348/(ABS(H348-I348)*K348*IF(E348="Option",100,1)))</f>
        <v/>
      </c>
      <c r="T348" s="15">
        <f>IF(OR(J348="",I348="",I348=H348),"",ABS(J348-H348)/ABS(H348-I348))</f>
        <v/>
      </c>
      <c r="U348" s="16">
        <f>IF(Q348="","",IF(Q348&gt;0,"Win",IF(Q348&lt;0,"Loss","BE")))</f>
        <v/>
      </c>
      <c r="V348" s="16">
        <f>IF(OR(L348="",B348=""),"",L348-B348)</f>
        <v/>
      </c>
      <c r="W348" s="12">
        <f>IF(Q348="","",IF(W347="",Settings!$B$3+Q348,W347+Q348))</f>
        <v/>
      </c>
      <c r="X348" s="11" t="n"/>
      <c r="Y348" s="11" t="n"/>
      <c r="Z348" s="11" t="n"/>
      <c r="AA348" s="11" t="n"/>
      <c r="AB348" s="11" t="n"/>
      <c r="AC348" s="11" t="n"/>
      <c r="AD348" s="11" t="n"/>
      <c r="AE348" s="16">
        <f>IF(OR(AC348="",B348=""),"",AC348-B348)</f>
        <v/>
      </c>
      <c r="AF348" s="11" t="n"/>
    </row>
    <row r="349">
      <c r="A349" s="10" t="n">
        <v>348</v>
      </c>
      <c r="B349" s="11" t="n"/>
      <c r="C349" s="11" t="n"/>
      <c r="D349" s="11" t="n"/>
      <c r="E349" s="11" t="n"/>
      <c r="F349" s="11" t="n"/>
      <c r="G349" s="11" t="n"/>
      <c r="H349" s="11" t="n"/>
      <c r="I349" s="11" t="n"/>
      <c r="J349" s="11" t="n"/>
      <c r="K349" s="11" t="n"/>
      <c r="L349" s="11" t="n"/>
      <c r="M349" s="11" t="n"/>
      <c r="N349" s="11" t="n"/>
      <c r="O349" s="11" t="n"/>
      <c r="P349" s="12">
        <f>IF(OR(N349="",H349=""),"",IF(F349="Short",(H349-N349),(N349-H349))*K349*IF(E349="Option",100,1))</f>
        <v/>
      </c>
      <c r="Q349" s="12">
        <f>IF(P349="","",P349-O349)</f>
        <v/>
      </c>
      <c r="R349" s="13">
        <f>IF(Q349="","",IF(H349*K349=0,"",Q349/(H349*K349*IF(E349="Option",100,1))*100))</f>
        <v/>
      </c>
      <c r="S349" s="14">
        <f>IF(OR(Q349="",I349="",I349=H349),"",Q349/(ABS(H349-I349)*K349*IF(E349="Option",100,1)))</f>
        <v/>
      </c>
      <c r="T349" s="15">
        <f>IF(OR(J349="",I349="",I349=H349),"",ABS(J349-H349)/ABS(H349-I349))</f>
        <v/>
      </c>
      <c r="U349" s="16">
        <f>IF(Q349="","",IF(Q349&gt;0,"Win",IF(Q349&lt;0,"Loss","BE")))</f>
        <v/>
      </c>
      <c r="V349" s="16">
        <f>IF(OR(L349="",B349=""),"",L349-B349)</f>
        <v/>
      </c>
      <c r="W349" s="12">
        <f>IF(Q349="","",IF(W348="",Settings!$B$3+Q349,W348+Q349))</f>
        <v/>
      </c>
      <c r="X349" s="11" t="n"/>
      <c r="Y349" s="11" t="n"/>
      <c r="Z349" s="11" t="n"/>
      <c r="AA349" s="11" t="n"/>
      <c r="AB349" s="11" t="n"/>
      <c r="AC349" s="11" t="n"/>
      <c r="AD349" s="11" t="n"/>
      <c r="AE349" s="16">
        <f>IF(OR(AC349="",B349=""),"",AC349-B349)</f>
        <v/>
      </c>
      <c r="AF349" s="11" t="n"/>
    </row>
    <row r="350">
      <c r="A350" s="10" t="n">
        <v>349</v>
      </c>
      <c r="B350" s="11" t="n"/>
      <c r="C350" s="11" t="n"/>
      <c r="D350" s="11" t="n"/>
      <c r="E350" s="11" t="n"/>
      <c r="F350" s="11" t="n"/>
      <c r="G350" s="11" t="n"/>
      <c r="H350" s="11" t="n"/>
      <c r="I350" s="11" t="n"/>
      <c r="J350" s="11" t="n"/>
      <c r="K350" s="11" t="n"/>
      <c r="L350" s="11" t="n"/>
      <c r="M350" s="11" t="n"/>
      <c r="N350" s="11" t="n"/>
      <c r="O350" s="11" t="n"/>
      <c r="P350" s="12">
        <f>IF(OR(N350="",H350=""),"",IF(F350="Short",(H350-N350),(N350-H350))*K350*IF(E350="Option",100,1))</f>
        <v/>
      </c>
      <c r="Q350" s="12">
        <f>IF(P350="","",P350-O350)</f>
        <v/>
      </c>
      <c r="R350" s="13">
        <f>IF(Q350="","",IF(H350*K350=0,"",Q350/(H350*K350*IF(E350="Option",100,1))*100))</f>
        <v/>
      </c>
      <c r="S350" s="14">
        <f>IF(OR(Q350="",I350="",I350=H350),"",Q350/(ABS(H350-I350)*K350*IF(E350="Option",100,1)))</f>
        <v/>
      </c>
      <c r="T350" s="15">
        <f>IF(OR(J350="",I350="",I350=H350),"",ABS(J350-H350)/ABS(H350-I350))</f>
        <v/>
      </c>
      <c r="U350" s="16">
        <f>IF(Q350="","",IF(Q350&gt;0,"Win",IF(Q350&lt;0,"Loss","BE")))</f>
        <v/>
      </c>
      <c r="V350" s="16">
        <f>IF(OR(L350="",B350=""),"",L350-B350)</f>
        <v/>
      </c>
      <c r="W350" s="12">
        <f>IF(Q350="","",IF(W349="",Settings!$B$3+Q350,W349+Q350))</f>
        <v/>
      </c>
      <c r="X350" s="11" t="n"/>
      <c r="Y350" s="11" t="n"/>
      <c r="Z350" s="11" t="n"/>
      <c r="AA350" s="11" t="n"/>
      <c r="AB350" s="11" t="n"/>
      <c r="AC350" s="11" t="n"/>
      <c r="AD350" s="11" t="n"/>
      <c r="AE350" s="16">
        <f>IF(OR(AC350="",B350=""),"",AC350-B350)</f>
        <v/>
      </c>
      <c r="AF350" s="11" t="n"/>
    </row>
    <row r="351">
      <c r="A351" s="10" t="n">
        <v>350</v>
      </c>
      <c r="B351" s="11" t="n"/>
      <c r="C351" s="11" t="n"/>
      <c r="D351" s="11" t="n"/>
      <c r="E351" s="11" t="n"/>
      <c r="F351" s="11" t="n"/>
      <c r="G351" s="11" t="n"/>
      <c r="H351" s="11" t="n"/>
      <c r="I351" s="11" t="n"/>
      <c r="J351" s="11" t="n"/>
      <c r="K351" s="11" t="n"/>
      <c r="L351" s="11" t="n"/>
      <c r="M351" s="11" t="n"/>
      <c r="N351" s="11" t="n"/>
      <c r="O351" s="11" t="n"/>
      <c r="P351" s="12">
        <f>IF(OR(N351="",H351=""),"",IF(F351="Short",(H351-N351),(N351-H351))*K351*IF(E351="Option",100,1))</f>
        <v/>
      </c>
      <c r="Q351" s="12">
        <f>IF(P351="","",P351-O351)</f>
        <v/>
      </c>
      <c r="R351" s="13">
        <f>IF(Q351="","",IF(H351*K351=0,"",Q351/(H351*K351*IF(E351="Option",100,1))*100))</f>
        <v/>
      </c>
      <c r="S351" s="14">
        <f>IF(OR(Q351="",I351="",I351=H351),"",Q351/(ABS(H351-I351)*K351*IF(E351="Option",100,1)))</f>
        <v/>
      </c>
      <c r="T351" s="15">
        <f>IF(OR(J351="",I351="",I351=H351),"",ABS(J351-H351)/ABS(H351-I351))</f>
        <v/>
      </c>
      <c r="U351" s="16">
        <f>IF(Q351="","",IF(Q351&gt;0,"Win",IF(Q351&lt;0,"Loss","BE")))</f>
        <v/>
      </c>
      <c r="V351" s="16">
        <f>IF(OR(L351="",B351=""),"",L351-B351)</f>
        <v/>
      </c>
      <c r="W351" s="12">
        <f>IF(Q351="","",IF(W350="",Settings!$B$3+Q351,W350+Q351))</f>
        <v/>
      </c>
      <c r="X351" s="11" t="n"/>
      <c r="Y351" s="11" t="n"/>
      <c r="Z351" s="11" t="n"/>
      <c r="AA351" s="11" t="n"/>
      <c r="AB351" s="11" t="n"/>
      <c r="AC351" s="11" t="n"/>
      <c r="AD351" s="11" t="n"/>
      <c r="AE351" s="16">
        <f>IF(OR(AC351="",B351=""),"",AC351-B351)</f>
        <v/>
      </c>
      <c r="AF351" s="11" t="n"/>
    </row>
    <row r="352">
      <c r="A352" s="10" t="n">
        <v>351</v>
      </c>
      <c r="B352" s="11" t="n"/>
      <c r="C352" s="11" t="n"/>
      <c r="D352" s="11" t="n"/>
      <c r="E352" s="11" t="n"/>
      <c r="F352" s="11" t="n"/>
      <c r="G352" s="11" t="n"/>
      <c r="H352" s="11" t="n"/>
      <c r="I352" s="11" t="n"/>
      <c r="J352" s="11" t="n"/>
      <c r="K352" s="11" t="n"/>
      <c r="L352" s="11" t="n"/>
      <c r="M352" s="11" t="n"/>
      <c r="N352" s="11" t="n"/>
      <c r="O352" s="11" t="n"/>
      <c r="P352" s="12">
        <f>IF(OR(N352="",H352=""),"",IF(F352="Short",(H352-N352),(N352-H352))*K352*IF(E352="Option",100,1))</f>
        <v/>
      </c>
      <c r="Q352" s="12">
        <f>IF(P352="","",P352-O352)</f>
        <v/>
      </c>
      <c r="R352" s="13">
        <f>IF(Q352="","",IF(H352*K352=0,"",Q352/(H352*K352*IF(E352="Option",100,1))*100))</f>
        <v/>
      </c>
      <c r="S352" s="14">
        <f>IF(OR(Q352="",I352="",I352=H352),"",Q352/(ABS(H352-I352)*K352*IF(E352="Option",100,1)))</f>
        <v/>
      </c>
      <c r="T352" s="15">
        <f>IF(OR(J352="",I352="",I352=H352),"",ABS(J352-H352)/ABS(H352-I352))</f>
        <v/>
      </c>
      <c r="U352" s="16">
        <f>IF(Q352="","",IF(Q352&gt;0,"Win",IF(Q352&lt;0,"Loss","BE")))</f>
        <v/>
      </c>
      <c r="V352" s="16">
        <f>IF(OR(L352="",B352=""),"",L352-B352)</f>
        <v/>
      </c>
      <c r="W352" s="12">
        <f>IF(Q352="","",IF(W351="",Settings!$B$3+Q352,W351+Q352))</f>
        <v/>
      </c>
      <c r="X352" s="11" t="n"/>
      <c r="Y352" s="11" t="n"/>
      <c r="Z352" s="11" t="n"/>
      <c r="AA352" s="11" t="n"/>
      <c r="AB352" s="11" t="n"/>
      <c r="AC352" s="11" t="n"/>
      <c r="AD352" s="11" t="n"/>
      <c r="AE352" s="16">
        <f>IF(OR(AC352="",B352=""),"",AC352-B352)</f>
        <v/>
      </c>
      <c r="AF352" s="11" t="n"/>
    </row>
    <row r="353">
      <c r="A353" s="10" t="n">
        <v>352</v>
      </c>
      <c r="B353" s="11" t="n"/>
      <c r="C353" s="11" t="n"/>
      <c r="D353" s="11" t="n"/>
      <c r="E353" s="11" t="n"/>
      <c r="F353" s="11" t="n"/>
      <c r="G353" s="11" t="n"/>
      <c r="H353" s="11" t="n"/>
      <c r="I353" s="11" t="n"/>
      <c r="J353" s="11" t="n"/>
      <c r="K353" s="11" t="n"/>
      <c r="L353" s="11" t="n"/>
      <c r="M353" s="11" t="n"/>
      <c r="N353" s="11" t="n"/>
      <c r="O353" s="11" t="n"/>
      <c r="P353" s="12">
        <f>IF(OR(N353="",H353=""),"",IF(F353="Short",(H353-N353),(N353-H353))*K353*IF(E353="Option",100,1))</f>
        <v/>
      </c>
      <c r="Q353" s="12">
        <f>IF(P353="","",P353-O353)</f>
        <v/>
      </c>
      <c r="R353" s="13">
        <f>IF(Q353="","",IF(H353*K353=0,"",Q353/(H353*K353*IF(E353="Option",100,1))*100))</f>
        <v/>
      </c>
      <c r="S353" s="14">
        <f>IF(OR(Q353="",I353="",I353=H353),"",Q353/(ABS(H353-I353)*K353*IF(E353="Option",100,1)))</f>
        <v/>
      </c>
      <c r="T353" s="15">
        <f>IF(OR(J353="",I353="",I353=H353),"",ABS(J353-H353)/ABS(H353-I353))</f>
        <v/>
      </c>
      <c r="U353" s="16">
        <f>IF(Q353="","",IF(Q353&gt;0,"Win",IF(Q353&lt;0,"Loss","BE")))</f>
        <v/>
      </c>
      <c r="V353" s="16">
        <f>IF(OR(L353="",B353=""),"",L353-B353)</f>
        <v/>
      </c>
      <c r="W353" s="12">
        <f>IF(Q353="","",IF(W352="",Settings!$B$3+Q353,W352+Q353))</f>
        <v/>
      </c>
      <c r="X353" s="11" t="n"/>
      <c r="Y353" s="11" t="n"/>
      <c r="Z353" s="11" t="n"/>
      <c r="AA353" s="11" t="n"/>
      <c r="AB353" s="11" t="n"/>
      <c r="AC353" s="11" t="n"/>
      <c r="AD353" s="11" t="n"/>
      <c r="AE353" s="16">
        <f>IF(OR(AC353="",B353=""),"",AC353-B353)</f>
        <v/>
      </c>
      <c r="AF353" s="11" t="n"/>
    </row>
    <row r="354">
      <c r="A354" s="10" t="n">
        <v>353</v>
      </c>
      <c r="B354" s="11" t="n"/>
      <c r="C354" s="11" t="n"/>
      <c r="D354" s="11" t="n"/>
      <c r="E354" s="11" t="n"/>
      <c r="F354" s="11" t="n"/>
      <c r="G354" s="11" t="n"/>
      <c r="H354" s="11" t="n"/>
      <c r="I354" s="11" t="n"/>
      <c r="J354" s="11" t="n"/>
      <c r="K354" s="11" t="n"/>
      <c r="L354" s="11" t="n"/>
      <c r="M354" s="11" t="n"/>
      <c r="N354" s="11" t="n"/>
      <c r="O354" s="11" t="n"/>
      <c r="P354" s="12">
        <f>IF(OR(N354="",H354=""),"",IF(F354="Short",(H354-N354),(N354-H354))*K354*IF(E354="Option",100,1))</f>
        <v/>
      </c>
      <c r="Q354" s="12">
        <f>IF(P354="","",P354-O354)</f>
        <v/>
      </c>
      <c r="R354" s="13">
        <f>IF(Q354="","",IF(H354*K354=0,"",Q354/(H354*K354*IF(E354="Option",100,1))*100))</f>
        <v/>
      </c>
      <c r="S354" s="14">
        <f>IF(OR(Q354="",I354="",I354=H354),"",Q354/(ABS(H354-I354)*K354*IF(E354="Option",100,1)))</f>
        <v/>
      </c>
      <c r="T354" s="15">
        <f>IF(OR(J354="",I354="",I354=H354),"",ABS(J354-H354)/ABS(H354-I354))</f>
        <v/>
      </c>
      <c r="U354" s="16">
        <f>IF(Q354="","",IF(Q354&gt;0,"Win",IF(Q354&lt;0,"Loss","BE")))</f>
        <v/>
      </c>
      <c r="V354" s="16">
        <f>IF(OR(L354="",B354=""),"",L354-B354)</f>
        <v/>
      </c>
      <c r="W354" s="12">
        <f>IF(Q354="","",IF(W353="",Settings!$B$3+Q354,W353+Q354))</f>
        <v/>
      </c>
      <c r="X354" s="11" t="n"/>
      <c r="Y354" s="11" t="n"/>
      <c r="Z354" s="11" t="n"/>
      <c r="AA354" s="11" t="n"/>
      <c r="AB354" s="11" t="n"/>
      <c r="AC354" s="11" t="n"/>
      <c r="AD354" s="11" t="n"/>
      <c r="AE354" s="16">
        <f>IF(OR(AC354="",B354=""),"",AC354-B354)</f>
        <v/>
      </c>
      <c r="AF354" s="11" t="n"/>
    </row>
    <row r="355">
      <c r="A355" s="10" t="n">
        <v>354</v>
      </c>
      <c r="B355" s="11" t="n"/>
      <c r="C355" s="11" t="n"/>
      <c r="D355" s="11" t="n"/>
      <c r="E355" s="11" t="n"/>
      <c r="F355" s="11" t="n"/>
      <c r="G355" s="11" t="n"/>
      <c r="H355" s="11" t="n"/>
      <c r="I355" s="11" t="n"/>
      <c r="J355" s="11" t="n"/>
      <c r="K355" s="11" t="n"/>
      <c r="L355" s="11" t="n"/>
      <c r="M355" s="11" t="n"/>
      <c r="N355" s="11" t="n"/>
      <c r="O355" s="11" t="n"/>
      <c r="P355" s="12">
        <f>IF(OR(N355="",H355=""),"",IF(F355="Short",(H355-N355),(N355-H355))*K355*IF(E355="Option",100,1))</f>
        <v/>
      </c>
      <c r="Q355" s="12">
        <f>IF(P355="","",P355-O355)</f>
        <v/>
      </c>
      <c r="R355" s="13">
        <f>IF(Q355="","",IF(H355*K355=0,"",Q355/(H355*K355*IF(E355="Option",100,1))*100))</f>
        <v/>
      </c>
      <c r="S355" s="14">
        <f>IF(OR(Q355="",I355="",I355=H355),"",Q355/(ABS(H355-I355)*K355*IF(E355="Option",100,1)))</f>
        <v/>
      </c>
      <c r="T355" s="15">
        <f>IF(OR(J355="",I355="",I355=H355),"",ABS(J355-H355)/ABS(H355-I355))</f>
        <v/>
      </c>
      <c r="U355" s="16">
        <f>IF(Q355="","",IF(Q355&gt;0,"Win",IF(Q355&lt;0,"Loss","BE")))</f>
        <v/>
      </c>
      <c r="V355" s="16">
        <f>IF(OR(L355="",B355=""),"",L355-B355)</f>
        <v/>
      </c>
      <c r="W355" s="12">
        <f>IF(Q355="","",IF(W354="",Settings!$B$3+Q355,W354+Q355))</f>
        <v/>
      </c>
      <c r="X355" s="11" t="n"/>
      <c r="Y355" s="11" t="n"/>
      <c r="Z355" s="11" t="n"/>
      <c r="AA355" s="11" t="n"/>
      <c r="AB355" s="11" t="n"/>
      <c r="AC355" s="11" t="n"/>
      <c r="AD355" s="11" t="n"/>
      <c r="AE355" s="16">
        <f>IF(OR(AC355="",B355=""),"",AC355-B355)</f>
        <v/>
      </c>
      <c r="AF355" s="11" t="n"/>
    </row>
    <row r="356">
      <c r="A356" s="10" t="n">
        <v>355</v>
      </c>
      <c r="B356" s="11" t="n"/>
      <c r="C356" s="11" t="n"/>
      <c r="D356" s="11" t="n"/>
      <c r="E356" s="11" t="n"/>
      <c r="F356" s="11" t="n"/>
      <c r="G356" s="11" t="n"/>
      <c r="H356" s="11" t="n"/>
      <c r="I356" s="11" t="n"/>
      <c r="J356" s="11" t="n"/>
      <c r="K356" s="11" t="n"/>
      <c r="L356" s="11" t="n"/>
      <c r="M356" s="11" t="n"/>
      <c r="N356" s="11" t="n"/>
      <c r="O356" s="11" t="n"/>
      <c r="P356" s="12">
        <f>IF(OR(N356="",H356=""),"",IF(F356="Short",(H356-N356),(N356-H356))*K356*IF(E356="Option",100,1))</f>
        <v/>
      </c>
      <c r="Q356" s="12">
        <f>IF(P356="","",P356-O356)</f>
        <v/>
      </c>
      <c r="R356" s="13">
        <f>IF(Q356="","",IF(H356*K356=0,"",Q356/(H356*K356*IF(E356="Option",100,1))*100))</f>
        <v/>
      </c>
      <c r="S356" s="14">
        <f>IF(OR(Q356="",I356="",I356=H356),"",Q356/(ABS(H356-I356)*K356*IF(E356="Option",100,1)))</f>
        <v/>
      </c>
      <c r="T356" s="15">
        <f>IF(OR(J356="",I356="",I356=H356),"",ABS(J356-H356)/ABS(H356-I356))</f>
        <v/>
      </c>
      <c r="U356" s="16">
        <f>IF(Q356="","",IF(Q356&gt;0,"Win",IF(Q356&lt;0,"Loss","BE")))</f>
        <v/>
      </c>
      <c r="V356" s="16">
        <f>IF(OR(L356="",B356=""),"",L356-B356)</f>
        <v/>
      </c>
      <c r="W356" s="12">
        <f>IF(Q356="","",IF(W355="",Settings!$B$3+Q356,W355+Q356))</f>
        <v/>
      </c>
      <c r="X356" s="11" t="n"/>
      <c r="Y356" s="11" t="n"/>
      <c r="Z356" s="11" t="n"/>
      <c r="AA356" s="11" t="n"/>
      <c r="AB356" s="11" t="n"/>
      <c r="AC356" s="11" t="n"/>
      <c r="AD356" s="11" t="n"/>
      <c r="AE356" s="16">
        <f>IF(OR(AC356="",B356=""),"",AC356-B356)</f>
        <v/>
      </c>
      <c r="AF356" s="11" t="n"/>
    </row>
    <row r="357">
      <c r="A357" s="10" t="n">
        <v>356</v>
      </c>
      <c r="B357" s="11" t="n"/>
      <c r="C357" s="11" t="n"/>
      <c r="D357" s="11" t="n"/>
      <c r="E357" s="11" t="n"/>
      <c r="F357" s="11" t="n"/>
      <c r="G357" s="11" t="n"/>
      <c r="H357" s="11" t="n"/>
      <c r="I357" s="11" t="n"/>
      <c r="J357" s="11" t="n"/>
      <c r="K357" s="11" t="n"/>
      <c r="L357" s="11" t="n"/>
      <c r="M357" s="11" t="n"/>
      <c r="N357" s="11" t="n"/>
      <c r="O357" s="11" t="n"/>
      <c r="P357" s="12">
        <f>IF(OR(N357="",H357=""),"",IF(F357="Short",(H357-N357),(N357-H357))*K357*IF(E357="Option",100,1))</f>
        <v/>
      </c>
      <c r="Q357" s="12">
        <f>IF(P357="","",P357-O357)</f>
        <v/>
      </c>
      <c r="R357" s="13">
        <f>IF(Q357="","",IF(H357*K357=0,"",Q357/(H357*K357*IF(E357="Option",100,1))*100))</f>
        <v/>
      </c>
      <c r="S357" s="14">
        <f>IF(OR(Q357="",I357="",I357=H357),"",Q357/(ABS(H357-I357)*K357*IF(E357="Option",100,1)))</f>
        <v/>
      </c>
      <c r="T357" s="15">
        <f>IF(OR(J357="",I357="",I357=H357),"",ABS(J357-H357)/ABS(H357-I357))</f>
        <v/>
      </c>
      <c r="U357" s="16">
        <f>IF(Q357="","",IF(Q357&gt;0,"Win",IF(Q357&lt;0,"Loss","BE")))</f>
        <v/>
      </c>
      <c r="V357" s="16">
        <f>IF(OR(L357="",B357=""),"",L357-B357)</f>
        <v/>
      </c>
      <c r="W357" s="12">
        <f>IF(Q357="","",IF(W356="",Settings!$B$3+Q357,W356+Q357))</f>
        <v/>
      </c>
      <c r="X357" s="11" t="n"/>
      <c r="Y357" s="11" t="n"/>
      <c r="Z357" s="11" t="n"/>
      <c r="AA357" s="11" t="n"/>
      <c r="AB357" s="11" t="n"/>
      <c r="AC357" s="11" t="n"/>
      <c r="AD357" s="11" t="n"/>
      <c r="AE357" s="16">
        <f>IF(OR(AC357="",B357=""),"",AC357-B357)</f>
        <v/>
      </c>
      <c r="AF357" s="11" t="n"/>
    </row>
    <row r="358">
      <c r="A358" s="10" t="n">
        <v>357</v>
      </c>
      <c r="B358" s="11" t="n"/>
      <c r="C358" s="11" t="n"/>
      <c r="D358" s="11" t="n"/>
      <c r="E358" s="11" t="n"/>
      <c r="F358" s="11" t="n"/>
      <c r="G358" s="11" t="n"/>
      <c r="H358" s="11" t="n"/>
      <c r="I358" s="11" t="n"/>
      <c r="J358" s="11" t="n"/>
      <c r="K358" s="11" t="n"/>
      <c r="L358" s="11" t="n"/>
      <c r="M358" s="11" t="n"/>
      <c r="N358" s="11" t="n"/>
      <c r="O358" s="11" t="n"/>
      <c r="P358" s="12">
        <f>IF(OR(N358="",H358=""),"",IF(F358="Short",(H358-N358),(N358-H358))*K358*IF(E358="Option",100,1))</f>
        <v/>
      </c>
      <c r="Q358" s="12">
        <f>IF(P358="","",P358-O358)</f>
        <v/>
      </c>
      <c r="R358" s="13">
        <f>IF(Q358="","",IF(H358*K358=0,"",Q358/(H358*K358*IF(E358="Option",100,1))*100))</f>
        <v/>
      </c>
      <c r="S358" s="14">
        <f>IF(OR(Q358="",I358="",I358=H358),"",Q358/(ABS(H358-I358)*K358*IF(E358="Option",100,1)))</f>
        <v/>
      </c>
      <c r="T358" s="15">
        <f>IF(OR(J358="",I358="",I358=H358),"",ABS(J358-H358)/ABS(H358-I358))</f>
        <v/>
      </c>
      <c r="U358" s="16">
        <f>IF(Q358="","",IF(Q358&gt;0,"Win",IF(Q358&lt;0,"Loss","BE")))</f>
        <v/>
      </c>
      <c r="V358" s="16">
        <f>IF(OR(L358="",B358=""),"",L358-B358)</f>
        <v/>
      </c>
      <c r="W358" s="12">
        <f>IF(Q358="","",IF(W357="",Settings!$B$3+Q358,W357+Q358))</f>
        <v/>
      </c>
      <c r="X358" s="11" t="n"/>
      <c r="Y358" s="11" t="n"/>
      <c r="Z358" s="11" t="n"/>
      <c r="AA358" s="11" t="n"/>
      <c r="AB358" s="11" t="n"/>
      <c r="AC358" s="11" t="n"/>
      <c r="AD358" s="11" t="n"/>
      <c r="AE358" s="16">
        <f>IF(OR(AC358="",B358=""),"",AC358-B358)</f>
        <v/>
      </c>
      <c r="AF358" s="11" t="n"/>
    </row>
    <row r="359">
      <c r="A359" s="10" t="n">
        <v>358</v>
      </c>
      <c r="B359" s="11" t="n"/>
      <c r="C359" s="11" t="n"/>
      <c r="D359" s="11" t="n"/>
      <c r="E359" s="11" t="n"/>
      <c r="F359" s="11" t="n"/>
      <c r="G359" s="11" t="n"/>
      <c r="H359" s="11" t="n"/>
      <c r="I359" s="11" t="n"/>
      <c r="J359" s="11" t="n"/>
      <c r="K359" s="11" t="n"/>
      <c r="L359" s="11" t="n"/>
      <c r="M359" s="11" t="n"/>
      <c r="N359" s="11" t="n"/>
      <c r="O359" s="11" t="n"/>
      <c r="P359" s="12">
        <f>IF(OR(N359="",H359=""),"",IF(F359="Short",(H359-N359),(N359-H359))*K359*IF(E359="Option",100,1))</f>
        <v/>
      </c>
      <c r="Q359" s="12">
        <f>IF(P359="","",P359-O359)</f>
        <v/>
      </c>
      <c r="R359" s="13">
        <f>IF(Q359="","",IF(H359*K359=0,"",Q359/(H359*K359*IF(E359="Option",100,1))*100))</f>
        <v/>
      </c>
      <c r="S359" s="14">
        <f>IF(OR(Q359="",I359="",I359=H359),"",Q359/(ABS(H359-I359)*K359*IF(E359="Option",100,1)))</f>
        <v/>
      </c>
      <c r="T359" s="15">
        <f>IF(OR(J359="",I359="",I359=H359),"",ABS(J359-H359)/ABS(H359-I359))</f>
        <v/>
      </c>
      <c r="U359" s="16">
        <f>IF(Q359="","",IF(Q359&gt;0,"Win",IF(Q359&lt;0,"Loss","BE")))</f>
        <v/>
      </c>
      <c r="V359" s="16">
        <f>IF(OR(L359="",B359=""),"",L359-B359)</f>
        <v/>
      </c>
      <c r="W359" s="12">
        <f>IF(Q359="","",IF(W358="",Settings!$B$3+Q359,W358+Q359))</f>
        <v/>
      </c>
      <c r="X359" s="11" t="n"/>
      <c r="Y359" s="11" t="n"/>
      <c r="Z359" s="11" t="n"/>
      <c r="AA359" s="11" t="n"/>
      <c r="AB359" s="11" t="n"/>
      <c r="AC359" s="11" t="n"/>
      <c r="AD359" s="11" t="n"/>
      <c r="AE359" s="16">
        <f>IF(OR(AC359="",B359=""),"",AC359-B359)</f>
        <v/>
      </c>
      <c r="AF359" s="11" t="n"/>
    </row>
    <row r="360">
      <c r="A360" s="10" t="n">
        <v>359</v>
      </c>
      <c r="B360" s="11" t="n"/>
      <c r="C360" s="11" t="n"/>
      <c r="D360" s="11" t="n"/>
      <c r="E360" s="11" t="n"/>
      <c r="F360" s="11" t="n"/>
      <c r="G360" s="11" t="n"/>
      <c r="H360" s="11" t="n"/>
      <c r="I360" s="11" t="n"/>
      <c r="J360" s="11" t="n"/>
      <c r="K360" s="11" t="n"/>
      <c r="L360" s="11" t="n"/>
      <c r="M360" s="11" t="n"/>
      <c r="N360" s="11" t="n"/>
      <c r="O360" s="11" t="n"/>
      <c r="P360" s="12">
        <f>IF(OR(N360="",H360=""),"",IF(F360="Short",(H360-N360),(N360-H360))*K360*IF(E360="Option",100,1))</f>
        <v/>
      </c>
      <c r="Q360" s="12">
        <f>IF(P360="","",P360-O360)</f>
        <v/>
      </c>
      <c r="R360" s="13">
        <f>IF(Q360="","",IF(H360*K360=0,"",Q360/(H360*K360*IF(E360="Option",100,1))*100))</f>
        <v/>
      </c>
      <c r="S360" s="14">
        <f>IF(OR(Q360="",I360="",I360=H360),"",Q360/(ABS(H360-I360)*K360*IF(E360="Option",100,1)))</f>
        <v/>
      </c>
      <c r="T360" s="15">
        <f>IF(OR(J360="",I360="",I360=H360),"",ABS(J360-H360)/ABS(H360-I360))</f>
        <v/>
      </c>
      <c r="U360" s="16">
        <f>IF(Q360="","",IF(Q360&gt;0,"Win",IF(Q360&lt;0,"Loss","BE")))</f>
        <v/>
      </c>
      <c r="V360" s="16">
        <f>IF(OR(L360="",B360=""),"",L360-B360)</f>
        <v/>
      </c>
      <c r="W360" s="12">
        <f>IF(Q360="","",IF(W359="",Settings!$B$3+Q360,W359+Q360))</f>
        <v/>
      </c>
      <c r="X360" s="11" t="n"/>
      <c r="Y360" s="11" t="n"/>
      <c r="Z360" s="11" t="n"/>
      <c r="AA360" s="11" t="n"/>
      <c r="AB360" s="11" t="n"/>
      <c r="AC360" s="11" t="n"/>
      <c r="AD360" s="11" t="n"/>
      <c r="AE360" s="16">
        <f>IF(OR(AC360="",B360=""),"",AC360-B360)</f>
        <v/>
      </c>
      <c r="AF360" s="11" t="n"/>
    </row>
    <row r="361">
      <c r="A361" s="10" t="n">
        <v>360</v>
      </c>
      <c r="B361" s="11" t="n"/>
      <c r="C361" s="11" t="n"/>
      <c r="D361" s="11" t="n"/>
      <c r="E361" s="11" t="n"/>
      <c r="F361" s="11" t="n"/>
      <c r="G361" s="11" t="n"/>
      <c r="H361" s="11" t="n"/>
      <c r="I361" s="11" t="n"/>
      <c r="J361" s="11" t="n"/>
      <c r="K361" s="11" t="n"/>
      <c r="L361" s="11" t="n"/>
      <c r="M361" s="11" t="n"/>
      <c r="N361" s="11" t="n"/>
      <c r="O361" s="11" t="n"/>
      <c r="P361" s="12">
        <f>IF(OR(N361="",H361=""),"",IF(F361="Short",(H361-N361),(N361-H361))*K361*IF(E361="Option",100,1))</f>
        <v/>
      </c>
      <c r="Q361" s="12">
        <f>IF(P361="","",P361-O361)</f>
        <v/>
      </c>
      <c r="R361" s="13">
        <f>IF(Q361="","",IF(H361*K361=0,"",Q361/(H361*K361*IF(E361="Option",100,1))*100))</f>
        <v/>
      </c>
      <c r="S361" s="14">
        <f>IF(OR(Q361="",I361="",I361=H361),"",Q361/(ABS(H361-I361)*K361*IF(E361="Option",100,1)))</f>
        <v/>
      </c>
      <c r="T361" s="15">
        <f>IF(OR(J361="",I361="",I361=H361),"",ABS(J361-H361)/ABS(H361-I361))</f>
        <v/>
      </c>
      <c r="U361" s="16">
        <f>IF(Q361="","",IF(Q361&gt;0,"Win",IF(Q361&lt;0,"Loss","BE")))</f>
        <v/>
      </c>
      <c r="V361" s="16">
        <f>IF(OR(L361="",B361=""),"",L361-B361)</f>
        <v/>
      </c>
      <c r="W361" s="12">
        <f>IF(Q361="","",IF(W360="",Settings!$B$3+Q361,W360+Q361))</f>
        <v/>
      </c>
      <c r="X361" s="11" t="n"/>
      <c r="Y361" s="11" t="n"/>
      <c r="Z361" s="11" t="n"/>
      <c r="AA361" s="11" t="n"/>
      <c r="AB361" s="11" t="n"/>
      <c r="AC361" s="11" t="n"/>
      <c r="AD361" s="11" t="n"/>
      <c r="AE361" s="16">
        <f>IF(OR(AC361="",B361=""),"",AC361-B361)</f>
        <v/>
      </c>
      <c r="AF361" s="11" t="n"/>
    </row>
    <row r="362">
      <c r="A362" s="10" t="n">
        <v>361</v>
      </c>
      <c r="B362" s="11" t="n"/>
      <c r="C362" s="11" t="n"/>
      <c r="D362" s="11" t="n"/>
      <c r="E362" s="11" t="n"/>
      <c r="F362" s="11" t="n"/>
      <c r="G362" s="11" t="n"/>
      <c r="H362" s="11" t="n"/>
      <c r="I362" s="11" t="n"/>
      <c r="J362" s="11" t="n"/>
      <c r="K362" s="11" t="n"/>
      <c r="L362" s="11" t="n"/>
      <c r="M362" s="11" t="n"/>
      <c r="N362" s="11" t="n"/>
      <c r="O362" s="11" t="n"/>
      <c r="P362" s="12">
        <f>IF(OR(N362="",H362=""),"",IF(F362="Short",(H362-N362),(N362-H362))*K362*IF(E362="Option",100,1))</f>
        <v/>
      </c>
      <c r="Q362" s="12">
        <f>IF(P362="","",P362-O362)</f>
        <v/>
      </c>
      <c r="R362" s="13">
        <f>IF(Q362="","",IF(H362*K362=0,"",Q362/(H362*K362*IF(E362="Option",100,1))*100))</f>
        <v/>
      </c>
      <c r="S362" s="14">
        <f>IF(OR(Q362="",I362="",I362=H362),"",Q362/(ABS(H362-I362)*K362*IF(E362="Option",100,1)))</f>
        <v/>
      </c>
      <c r="T362" s="15">
        <f>IF(OR(J362="",I362="",I362=H362),"",ABS(J362-H362)/ABS(H362-I362))</f>
        <v/>
      </c>
      <c r="U362" s="16">
        <f>IF(Q362="","",IF(Q362&gt;0,"Win",IF(Q362&lt;0,"Loss","BE")))</f>
        <v/>
      </c>
      <c r="V362" s="16">
        <f>IF(OR(L362="",B362=""),"",L362-B362)</f>
        <v/>
      </c>
      <c r="W362" s="12">
        <f>IF(Q362="","",IF(W361="",Settings!$B$3+Q362,W361+Q362))</f>
        <v/>
      </c>
      <c r="X362" s="11" t="n"/>
      <c r="Y362" s="11" t="n"/>
      <c r="Z362" s="11" t="n"/>
      <c r="AA362" s="11" t="n"/>
      <c r="AB362" s="11" t="n"/>
      <c r="AC362" s="11" t="n"/>
      <c r="AD362" s="11" t="n"/>
      <c r="AE362" s="16">
        <f>IF(OR(AC362="",B362=""),"",AC362-B362)</f>
        <v/>
      </c>
      <c r="AF362" s="11" t="n"/>
    </row>
    <row r="363">
      <c r="A363" s="10" t="n">
        <v>362</v>
      </c>
      <c r="B363" s="11" t="n"/>
      <c r="C363" s="11" t="n"/>
      <c r="D363" s="11" t="n"/>
      <c r="E363" s="11" t="n"/>
      <c r="F363" s="11" t="n"/>
      <c r="G363" s="11" t="n"/>
      <c r="H363" s="11" t="n"/>
      <c r="I363" s="11" t="n"/>
      <c r="J363" s="11" t="n"/>
      <c r="K363" s="11" t="n"/>
      <c r="L363" s="11" t="n"/>
      <c r="M363" s="11" t="n"/>
      <c r="N363" s="11" t="n"/>
      <c r="O363" s="11" t="n"/>
      <c r="P363" s="12">
        <f>IF(OR(N363="",H363=""),"",IF(F363="Short",(H363-N363),(N363-H363))*K363*IF(E363="Option",100,1))</f>
        <v/>
      </c>
      <c r="Q363" s="12">
        <f>IF(P363="","",P363-O363)</f>
        <v/>
      </c>
      <c r="R363" s="13">
        <f>IF(Q363="","",IF(H363*K363=0,"",Q363/(H363*K363*IF(E363="Option",100,1))*100))</f>
        <v/>
      </c>
      <c r="S363" s="14">
        <f>IF(OR(Q363="",I363="",I363=H363),"",Q363/(ABS(H363-I363)*K363*IF(E363="Option",100,1)))</f>
        <v/>
      </c>
      <c r="T363" s="15">
        <f>IF(OR(J363="",I363="",I363=H363),"",ABS(J363-H363)/ABS(H363-I363))</f>
        <v/>
      </c>
      <c r="U363" s="16">
        <f>IF(Q363="","",IF(Q363&gt;0,"Win",IF(Q363&lt;0,"Loss","BE")))</f>
        <v/>
      </c>
      <c r="V363" s="16">
        <f>IF(OR(L363="",B363=""),"",L363-B363)</f>
        <v/>
      </c>
      <c r="W363" s="12">
        <f>IF(Q363="","",IF(W362="",Settings!$B$3+Q363,W362+Q363))</f>
        <v/>
      </c>
      <c r="X363" s="11" t="n"/>
      <c r="Y363" s="11" t="n"/>
      <c r="Z363" s="11" t="n"/>
      <c r="AA363" s="11" t="n"/>
      <c r="AB363" s="11" t="n"/>
      <c r="AC363" s="11" t="n"/>
      <c r="AD363" s="11" t="n"/>
      <c r="AE363" s="16">
        <f>IF(OR(AC363="",B363=""),"",AC363-B363)</f>
        <v/>
      </c>
      <c r="AF363" s="11" t="n"/>
    </row>
    <row r="364">
      <c r="A364" s="10" t="n">
        <v>363</v>
      </c>
      <c r="B364" s="11" t="n"/>
      <c r="C364" s="11" t="n"/>
      <c r="D364" s="11" t="n"/>
      <c r="E364" s="11" t="n"/>
      <c r="F364" s="11" t="n"/>
      <c r="G364" s="11" t="n"/>
      <c r="H364" s="11" t="n"/>
      <c r="I364" s="11" t="n"/>
      <c r="J364" s="11" t="n"/>
      <c r="K364" s="11" t="n"/>
      <c r="L364" s="11" t="n"/>
      <c r="M364" s="11" t="n"/>
      <c r="N364" s="11" t="n"/>
      <c r="O364" s="11" t="n"/>
      <c r="P364" s="12">
        <f>IF(OR(N364="",H364=""),"",IF(F364="Short",(H364-N364),(N364-H364))*K364*IF(E364="Option",100,1))</f>
        <v/>
      </c>
      <c r="Q364" s="12">
        <f>IF(P364="","",P364-O364)</f>
        <v/>
      </c>
      <c r="R364" s="13">
        <f>IF(Q364="","",IF(H364*K364=0,"",Q364/(H364*K364*IF(E364="Option",100,1))*100))</f>
        <v/>
      </c>
      <c r="S364" s="14">
        <f>IF(OR(Q364="",I364="",I364=H364),"",Q364/(ABS(H364-I364)*K364*IF(E364="Option",100,1)))</f>
        <v/>
      </c>
      <c r="T364" s="15">
        <f>IF(OR(J364="",I364="",I364=H364),"",ABS(J364-H364)/ABS(H364-I364))</f>
        <v/>
      </c>
      <c r="U364" s="16">
        <f>IF(Q364="","",IF(Q364&gt;0,"Win",IF(Q364&lt;0,"Loss","BE")))</f>
        <v/>
      </c>
      <c r="V364" s="16">
        <f>IF(OR(L364="",B364=""),"",L364-B364)</f>
        <v/>
      </c>
      <c r="W364" s="12">
        <f>IF(Q364="","",IF(W363="",Settings!$B$3+Q364,W363+Q364))</f>
        <v/>
      </c>
      <c r="X364" s="11" t="n"/>
      <c r="Y364" s="11" t="n"/>
      <c r="Z364" s="11" t="n"/>
      <c r="AA364" s="11" t="n"/>
      <c r="AB364" s="11" t="n"/>
      <c r="AC364" s="11" t="n"/>
      <c r="AD364" s="11" t="n"/>
      <c r="AE364" s="16">
        <f>IF(OR(AC364="",B364=""),"",AC364-B364)</f>
        <v/>
      </c>
      <c r="AF364" s="11" t="n"/>
    </row>
    <row r="365">
      <c r="A365" s="10" t="n">
        <v>364</v>
      </c>
      <c r="B365" s="11" t="n"/>
      <c r="C365" s="11" t="n"/>
      <c r="D365" s="11" t="n"/>
      <c r="E365" s="11" t="n"/>
      <c r="F365" s="11" t="n"/>
      <c r="G365" s="11" t="n"/>
      <c r="H365" s="11" t="n"/>
      <c r="I365" s="11" t="n"/>
      <c r="J365" s="11" t="n"/>
      <c r="K365" s="11" t="n"/>
      <c r="L365" s="11" t="n"/>
      <c r="M365" s="11" t="n"/>
      <c r="N365" s="11" t="n"/>
      <c r="O365" s="11" t="n"/>
      <c r="P365" s="12">
        <f>IF(OR(N365="",H365=""),"",IF(F365="Short",(H365-N365),(N365-H365))*K365*IF(E365="Option",100,1))</f>
        <v/>
      </c>
      <c r="Q365" s="12">
        <f>IF(P365="","",P365-O365)</f>
        <v/>
      </c>
      <c r="R365" s="13">
        <f>IF(Q365="","",IF(H365*K365=0,"",Q365/(H365*K365*IF(E365="Option",100,1))*100))</f>
        <v/>
      </c>
      <c r="S365" s="14">
        <f>IF(OR(Q365="",I365="",I365=H365),"",Q365/(ABS(H365-I365)*K365*IF(E365="Option",100,1)))</f>
        <v/>
      </c>
      <c r="T365" s="15">
        <f>IF(OR(J365="",I365="",I365=H365),"",ABS(J365-H365)/ABS(H365-I365))</f>
        <v/>
      </c>
      <c r="U365" s="16">
        <f>IF(Q365="","",IF(Q365&gt;0,"Win",IF(Q365&lt;0,"Loss","BE")))</f>
        <v/>
      </c>
      <c r="V365" s="16">
        <f>IF(OR(L365="",B365=""),"",L365-B365)</f>
        <v/>
      </c>
      <c r="W365" s="12">
        <f>IF(Q365="","",IF(W364="",Settings!$B$3+Q365,W364+Q365))</f>
        <v/>
      </c>
      <c r="X365" s="11" t="n"/>
      <c r="Y365" s="11" t="n"/>
      <c r="Z365" s="11" t="n"/>
      <c r="AA365" s="11" t="n"/>
      <c r="AB365" s="11" t="n"/>
      <c r="AC365" s="11" t="n"/>
      <c r="AD365" s="11" t="n"/>
      <c r="AE365" s="16">
        <f>IF(OR(AC365="",B365=""),"",AC365-B365)</f>
        <v/>
      </c>
      <c r="AF365" s="11" t="n"/>
    </row>
    <row r="366">
      <c r="A366" s="10" t="n">
        <v>365</v>
      </c>
      <c r="B366" s="11" t="n"/>
      <c r="C366" s="11" t="n"/>
      <c r="D366" s="11" t="n"/>
      <c r="E366" s="11" t="n"/>
      <c r="F366" s="11" t="n"/>
      <c r="G366" s="11" t="n"/>
      <c r="H366" s="11" t="n"/>
      <c r="I366" s="11" t="n"/>
      <c r="J366" s="11" t="n"/>
      <c r="K366" s="11" t="n"/>
      <c r="L366" s="11" t="n"/>
      <c r="M366" s="11" t="n"/>
      <c r="N366" s="11" t="n"/>
      <c r="O366" s="11" t="n"/>
      <c r="P366" s="12">
        <f>IF(OR(N366="",H366=""),"",IF(F366="Short",(H366-N366),(N366-H366))*K366*IF(E366="Option",100,1))</f>
        <v/>
      </c>
      <c r="Q366" s="12">
        <f>IF(P366="","",P366-O366)</f>
        <v/>
      </c>
      <c r="R366" s="13">
        <f>IF(Q366="","",IF(H366*K366=0,"",Q366/(H366*K366*IF(E366="Option",100,1))*100))</f>
        <v/>
      </c>
      <c r="S366" s="14">
        <f>IF(OR(Q366="",I366="",I366=H366),"",Q366/(ABS(H366-I366)*K366*IF(E366="Option",100,1)))</f>
        <v/>
      </c>
      <c r="T366" s="15">
        <f>IF(OR(J366="",I366="",I366=H366),"",ABS(J366-H366)/ABS(H366-I366))</f>
        <v/>
      </c>
      <c r="U366" s="16">
        <f>IF(Q366="","",IF(Q366&gt;0,"Win",IF(Q366&lt;0,"Loss","BE")))</f>
        <v/>
      </c>
      <c r="V366" s="16">
        <f>IF(OR(L366="",B366=""),"",L366-B366)</f>
        <v/>
      </c>
      <c r="W366" s="12">
        <f>IF(Q366="","",IF(W365="",Settings!$B$3+Q366,W365+Q366))</f>
        <v/>
      </c>
      <c r="X366" s="11" t="n"/>
      <c r="Y366" s="11" t="n"/>
      <c r="Z366" s="11" t="n"/>
      <c r="AA366" s="11" t="n"/>
      <c r="AB366" s="11" t="n"/>
      <c r="AC366" s="11" t="n"/>
      <c r="AD366" s="11" t="n"/>
      <c r="AE366" s="16">
        <f>IF(OR(AC366="",B366=""),"",AC366-B366)</f>
        <v/>
      </c>
      <c r="AF366" s="11" t="n"/>
    </row>
    <row r="367">
      <c r="A367" s="10" t="n">
        <v>366</v>
      </c>
      <c r="B367" s="11" t="n"/>
      <c r="C367" s="11" t="n"/>
      <c r="D367" s="11" t="n"/>
      <c r="E367" s="11" t="n"/>
      <c r="F367" s="11" t="n"/>
      <c r="G367" s="11" t="n"/>
      <c r="H367" s="11" t="n"/>
      <c r="I367" s="11" t="n"/>
      <c r="J367" s="11" t="n"/>
      <c r="K367" s="11" t="n"/>
      <c r="L367" s="11" t="n"/>
      <c r="M367" s="11" t="n"/>
      <c r="N367" s="11" t="n"/>
      <c r="O367" s="11" t="n"/>
      <c r="P367" s="12">
        <f>IF(OR(N367="",H367=""),"",IF(F367="Short",(H367-N367),(N367-H367))*K367*IF(E367="Option",100,1))</f>
        <v/>
      </c>
      <c r="Q367" s="12">
        <f>IF(P367="","",P367-O367)</f>
        <v/>
      </c>
      <c r="R367" s="13">
        <f>IF(Q367="","",IF(H367*K367=0,"",Q367/(H367*K367*IF(E367="Option",100,1))*100))</f>
        <v/>
      </c>
      <c r="S367" s="14">
        <f>IF(OR(Q367="",I367="",I367=H367),"",Q367/(ABS(H367-I367)*K367*IF(E367="Option",100,1)))</f>
        <v/>
      </c>
      <c r="T367" s="15">
        <f>IF(OR(J367="",I367="",I367=H367),"",ABS(J367-H367)/ABS(H367-I367))</f>
        <v/>
      </c>
      <c r="U367" s="16">
        <f>IF(Q367="","",IF(Q367&gt;0,"Win",IF(Q367&lt;0,"Loss","BE")))</f>
        <v/>
      </c>
      <c r="V367" s="16">
        <f>IF(OR(L367="",B367=""),"",L367-B367)</f>
        <v/>
      </c>
      <c r="W367" s="12">
        <f>IF(Q367="","",IF(W366="",Settings!$B$3+Q367,W366+Q367))</f>
        <v/>
      </c>
      <c r="X367" s="11" t="n"/>
      <c r="Y367" s="11" t="n"/>
      <c r="Z367" s="11" t="n"/>
      <c r="AA367" s="11" t="n"/>
      <c r="AB367" s="11" t="n"/>
      <c r="AC367" s="11" t="n"/>
      <c r="AD367" s="11" t="n"/>
      <c r="AE367" s="16">
        <f>IF(OR(AC367="",B367=""),"",AC367-B367)</f>
        <v/>
      </c>
      <c r="AF367" s="11" t="n"/>
    </row>
    <row r="368">
      <c r="A368" s="10" t="n">
        <v>367</v>
      </c>
      <c r="B368" s="11" t="n"/>
      <c r="C368" s="11" t="n"/>
      <c r="D368" s="11" t="n"/>
      <c r="E368" s="11" t="n"/>
      <c r="F368" s="11" t="n"/>
      <c r="G368" s="11" t="n"/>
      <c r="H368" s="11" t="n"/>
      <c r="I368" s="11" t="n"/>
      <c r="J368" s="11" t="n"/>
      <c r="K368" s="11" t="n"/>
      <c r="L368" s="11" t="n"/>
      <c r="M368" s="11" t="n"/>
      <c r="N368" s="11" t="n"/>
      <c r="O368" s="11" t="n"/>
      <c r="P368" s="12">
        <f>IF(OR(N368="",H368=""),"",IF(F368="Short",(H368-N368),(N368-H368))*K368*IF(E368="Option",100,1))</f>
        <v/>
      </c>
      <c r="Q368" s="12">
        <f>IF(P368="","",P368-O368)</f>
        <v/>
      </c>
      <c r="R368" s="13">
        <f>IF(Q368="","",IF(H368*K368=0,"",Q368/(H368*K368*IF(E368="Option",100,1))*100))</f>
        <v/>
      </c>
      <c r="S368" s="14">
        <f>IF(OR(Q368="",I368="",I368=H368),"",Q368/(ABS(H368-I368)*K368*IF(E368="Option",100,1)))</f>
        <v/>
      </c>
      <c r="T368" s="15">
        <f>IF(OR(J368="",I368="",I368=H368),"",ABS(J368-H368)/ABS(H368-I368))</f>
        <v/>
      </c>
      <c r="U368" s="16">
        <f>IF(Q368="","",IF(Q368&gt;0,"Win",IF(Q368&lt;0,"Loss","BE")))</f>
        <v/>
      </c>
      <c r="V368" s="16">
        <f>IF(OR(L368="",B368=""),"",L368-B368)</f>
        <v/>
      </c>
      <c r="W368" s="12">
        <f>IF(Q368="","",IF(W367="",Settings!$B$3+Q368,W367+Q368))</f>
        <v/>
      </c>
      <c r="X368" s="11" t="n"/>
      <c r="Y368" s="11" t="n"/>
      <c r="Z368" s="11" t="n"/>
      <c r="AA368" s="11" t="n"/>
      <c r="AB368" s="11" t="n"/>
      <c r="AC368" s="11" t="n"/>
      <c r="AD368" s="11" t="n"/>
      <c r="AE368" s="16">
        <f>IF(OR(AC368="",B368=""),"",AC368-B368)</f>
        <v/>
      </c>
      <c r="AF368" s="11" t="n"/>
    </row>
    <row r="369">
      <c r="A369" s="10" t="n">
        <v>368</v>
      </c>
      <c r="B369" s="11" t="n"/>
      <c r="C369" s="11" t="n"/>
      <c r="D369" s="11" t="n"/>
      <c r="E369" s="11" t="n"/>
      <c r="F369" s="11" t="n"/>
      <c r="G369" s="11" t="n"/>
      <c r="H369" s="11" t="n"/>
      <c r="I369" s="11" t="n"/>
      <c r="J369" s="11" t="n"/>
      <c r="K369" s="11" t="n"/>
      <c r="L369" s="11" t="n"/>
      <c r="M369" s="11" t="n"/>
      <c r="N369" s="11" t="n"/>
      <c r="O369" s="11" t="n"/>
      <c r="P369" s="12">
        <f>IF(OR(N369="",H369=""),"",IF(F369="Short",(H369-N369),(N369-H369))*K369*IF(E369="Option",100,1))</f>
        <v/>
      </c>
      <c r="Q369" s="12">
        <f>IF(P369="","",P369-O369)</f>
        <v/>
      </c>
      <c r="R369" s="13">
        <f>IF(Q369="","",IF(H369*K369=0,"",Q369/(H369*K369*IF(E369="Option",100,1))*100))</f>
        <v/>
      </c>
      <c r="S369" s="14">
        <f>IF(OR(Q369="",I369="",I369=H369),"",Q369/(ABS(H369-I369)*K369*IF(E369="Option",100,1)))</f>
        <v/>
      </c>
      <c r="T369" s="15">
        <f>IF(OR(J369="",I369="",I369=H369),"",ABS(J369-H369)/ABS(H369-I369))</f>
        <v/>
      </c>
      <c r="U369" s="16">
        <f>IF(Q369="","",IF(Q369&gt;0,"Win",IF(Q369&lt;0,"Loss","BE")))</f>
        <v/>
      </c>
      <c r="V369" s="16">
        <f>IF(OR(L369="",B369=""),"",L369-B369)</f>
        <v/>
      </c>
      <c r="W369" s="12">
        <f>IF(Q369="","",IF(W368="",Settings!$B$3+Q369,W368+Q369))</f>
        <v/>
      </c>
      <c r="X369" s="11" t="n"/>
      <c r="Y369" s="11" t="n"/>
      <c r="Z369" s="11" t="n"/>
      <c r="AA369" s="11" t="n"/>
      <c r="AB369" s="11" t="n"/>
      <c r="AC369" s="11" t="n"/>
      <c r="AD369" s="11" t="n"/>
      <c r="AE369" s="16">
        <f>IF(OR(AC369="",B369=""),"",AC369-B369)</f>
        <v/>
      </c>
      <c r="AF369" s="11" t="n"/>
    </row>
    <row r="370">
      <c r="A370" s="10" t="n">
        <v>369</v>
      </c>
      <c r="B370" s="11" t="n"/>
      <c r="C370" s="11" t="n"/>
      <c r="D370" s="11" t="n"/>
      <c r="E370" s="11" t="n"/>
      <c r="F370" s="11" t="n"/>
      <c r="G370" s="11" t="n"/>
      <c r="H370" s="11" t="n"/>
      <c r="I370" s="11" t="n"/>
      <c r="J370" s="11" t="n"/>
      <c r="K370" s="11" t="n"/>
      <c r="L370" s="11" t="n"/>
      <c r="M370" s="11" t="n"/>
      <c r="N370" s="11" t="n"/>
      <c r="O370" s="11" t="n"/>
      <c r="P370" s="12">
        <f>IF(OR(N370="",H370=""),"",IF(F370="Short",(H370-N370),(N370-H370))*K370*IF(E370="Option",100,1))</f>
        <v/>
      </c>
      <c r="Q370" s="12">
        <f>IF(P370="","",P370-O370)</f>
        <v/>
      </c>
      <c r="R370" s="13">
        <f>IF(Q370="","",IF(H370*K370=0,"",Q370/(H370*K370*IF(E370="Option",100,1))*100))</f>
        <v/>
      </c>
      <c r="S370" s="14">
        <f>IF(OR(Q370="",I370="",I370=H370),"",Q370/(ABS(H370-I370)*K370*IF(E370="Option",100,1)))</f>
        <v/>
      </c>
      <c r="T370" s="15">
        <f>IF(OR(J370="",I370="",I370=H370),"",ABS(J370-H370)/ABS(H370-I370))</f>
        <v/>
      </c>
      <c r="U370" s="16">
        <f>IF(Q370="","",IF(Q370&gt;0,"Win",IF(Q370&lt;0,"Loss","BE")))</f>
        <v/>
      </c>
      <c r="V370" s="16">
        <f>IF(OR(L370="",B370=""),"",L370-B370)</f>
        <v/>
      </c>
      <c r="W370" s="12">
        <f>IF(Q370="","",IF(W369="",Settings!$B$3+Q370,W369+Q370))</f>
        <v/>
      </c>
      <c r="X370" s="11" t="n"/>
      <c r="Y370" s="11" t="n"/>
      <c r="Z370" s="11" t="n"/>
      <c r="AA370" s="11" t="n"/>
      <c r="AB370" s="11" t="n"/>
      <c r="AC370" s="11" t="n"/>
      <c r="AD370" s="11" t="n"/>
      <c r="AE370" s="16">
        <f>IF(OR(AC370="",B370=""),"",AC370-B370)</f>
        <v/>
      </c>
      <c r="AF370" s="11" t="n"/>
    </row>
    <row r="371">
      <c r="A371" s="10" t="n">
        <v>370</v>
      </c>
      <c r="B371" s="11" t="n"/>
      <c r="C371" s="11" t="n"/>
      <c r="D371" s="11" t="n"/>
      <c r="E371" s="11" t="n"/>
      <c r="F371" s="11" t="n"/>
      <c r="G371" s="11" t="n"/>
      <c r="H371" s="11" t="n"/>
      <c r="I371" s="11" t="n"/>
      <c r="J371" s="11" t="n"/>
      <c r="K371" s="11" t="n"/>
      <c r="L371" s="11" t="n"/>
      <c r="M371" s="11" t="n"/>
      <c r="N371" s="11" t="n"/>
      <c r="O371" s="11" t="n"/>
      <c r="P371" s="12">
        <f>IF(OR(N371="",H371=""),"",IF(F371="Short",(H371-N371),(N371-H371))*K371*IF(E371="Option",100,1))</f>
        <v/>
      </c>
      <c r="Q371" s="12">
        <f>IF(P371="","",P371-O371)</f>
        <v/>
      </c>
      <c r="R371" s="13">
        <f>IF(Q371="","",IF(H371*K371=0,"",Q371/(H371*K371*IF(E371="Option",100,1))*100))</f>
        <v/>
      </c>
      <c r="S371" s="14">
        <f>IF(OR(Q371="",I371="",I371=H371),"",Q371/(ABS(H371-I371)*K371*IF(E371="Option",100,1)))</f>
        <v/>
      </c>
      <c r="T371" s="15">
        <f>IF(OR(J371="",I371="",I371=H371),"",ABS(J371-H371)/ABS(H371-I371))</f>
        <v/>
      </c>
      <c r="U371" s="16">
        <f>IF(Q371="","",IF(Q371&gt;0,"Win",IF(Q371&lt;0,"Loss","BE")))</f>
        <v/>
      </c>
      <c r="V371" s="16">
        <f>IF(OR(L371="",B371=""),"",L371-B371)</f>
        <v/>
      </c>
      <c r="W371" s="12">
        <f>IF(Q371="","",IF(W370="",Settings!$B$3+Q371,W370+Q371))</f>
        <v/>
      </c>
      <c r="X371" s="11" t="n"/>
      <c r="Y371" s="11" t="n"/>
      <c r="Z371" s="11" t="n"/>
      <c r="AA371" s="11" t="n"/>
      <c r="AB371" s="11" t="n"/>
      <c r="AC371" s="11" t="n"/>
      <c r="AD371" s="11" t="n"/>
      <c r="AE371" s="16">
        <f>IF(OR(AC371="",B371=""),"",AC371-B371)</f>
        <v/>
      </c>
      <c r="AF371" s="11" t="n"/>
    </row>
    <row r="372">
      <c r="A372" s="10" t="n">
        <v>371</v>
      </c>
      <c r="B372" s="11" t="n"/>
      <c r="C372" s="11" t="n"/>
      <c r="D372" s="11" t="n"/>
      <c r="E372" s="11" t="n"/>
      <c r="F372" s="11" t="n"/>
      <c r="G372" s="11" t="n"/>
      <c r="H372" s="11" t="n"/>
      <c r="I372" s="11" t="n"/>
      <c r="J372" s="11" t="n"/>
      <c r="K372" s="11" t="n"/>
      <c r="L372" s="11" t="n"/>
      <c r="M372" s="11" t="n"/>
      <c r="N372" s="11" t="n"/>
      <c r="O372" s="11" t="n"/>
      <c r="P372" s="12">
        <f>IF(OR(N372="",H372=""),"",IF(F372="Short",(H372-N372),(N372-H372))*K372*IF(E372="Option",100,1))</f>
        <v/>
      </c>
      <c r="Q372" s="12">
        <f>IF(P372="","",P372-O372)</f>
        <v/>
      </c>
      <c r="R372" s="13">
        <f>IF(Q372="","",IF(H372*K372=0,"",Q372/(H372*K372*IF(E372="Option",100,1))*100))</f>
        <v/>
      </c>
      <c r="S372" s="14">
        <f>IF(OR(Q372="",I372="",I372=H372),"",Q372/(ABS(H372-I372)*K372*IF(E372="Option",100,1)))</f>
        <v/>
      </c>
      <c r="T372" s="15">
        <f>IF(OR(J372="",I372="",I372=H372),"",ABS(J372-H372)/ABS(H372-I372))</f>
        <v/>
      </c>
      <c r="U372" s="16">
        <f>IF(Q372="","",IF(Q372&gt;0,"Win",IF(Q372&lt;0,"Loss","BE")))</f>
        <v/>
      </c>
      <c r="V372" s="16">
        <f>IF(OR(L372="",B372=""),"",L372-B372)</f>
        <v/>
      </c>
      <c r="W372" s="12">
        <f>IF(Q372="","",IF(W371="",Settings!$B$3+Q372,W371+Q372))</f>
        <v/>
      </c>
      <c r="X372" s="11" t="n"/>
      <c r="Y372" s="11" t="n"/>
      <c r="Z372" s="11" t="n"/>
      <c r="AA372" s="11" t="n"/>
      <c r="AB372" s="11" t="n"/>
      <c r="AC372" s="11" t="n"/>
      <c r="AD372" s="11" t="n"/>
      <c r="AE372" s="16">
        <f>IF(OR(AC372="",B372=""),"",AC372-B372)</f>
        <v/>
      </c>
      <c r="AF372" s="11" t="n"/>
    </row>
    <row r="373">
      <c r="A373" s="10" t="n">
        <v>372</v>
      </c>
      <c r="B373" s="11" t="n"/>
      <c r="C373" s="11" t="n"/>
      <c r="D373" s="11" t="n"/>
      <c r="E373" s="11" t="n"/>
      <c r="F373" s="11" t="n"/>
      <c r="G373" s="11" t="n"/>
      <c r="H373" s="11" t="n"/>
      <c r="I373" s="11" t="n"/>
      <c r="J373" s="11" t="n"/>
      <c r="K373" s="11" t="n"/>
      <c r="L373" s="11" t="n"/>
      <c r="M373" s="11" t="n"/>
      <c r="N373" s="11" t="n"/>
      <c r="O373" s="11" t="n"/>
      <c r="P373" s="12">
        <f>IF(OR(N373="",H373=""),"",IF(F373="Short",(H373-N373),(N373-H373))*K373*IF(E373="Option",100,1))</f>
        <v/>
      </c>
      <c r="Q373" s="12">
        <f>IF(P373="","",P373-O373)</f>
        <v/>
      </c>
      <c r="R373" s="13">
        <f>IF(Q373="","",IF(H373*K373=0,"",Q373/(H373*K373*IF(E373="Option",100,1))*100))</f>
        <v/>
      </c>
      <c r="S373" s="14">
        <f>IF(OR(Q373="",I373="",I373=H373),"",Q373/(ABS(H373-I373)*K373*IF(E373="Option",100,1)))</f>
        <v/>
      </c>
      <c r="T373" s="15">
        <f>IF(OR(J373="",I373="",I373=H373),"",ABS(J373-H373)/ABS(H373-I373))</f>
        <v/>
      </c>
      <c r="U373" s="16">
        <f>IF(Q373="","",IF(Q373&gt;0,"Win",IF(Q373&lt;0,"Loss","BE")))</f>
        <v/>
      </c>
      <c r="V373" s="16">
        <f>IF(OR(L373="",B373=""),"",L373-B373)</f>
        <v/>
      </c>
      <c r="W373" s="12">
        <f>IF(Q373="","",IF(W372="",Settings!$B$3+Q373,W372+Q373))</f>
        <v/>
      </c>
      <c r="X373" s="11" t="n"/>
      <c r="Y373" s="11" t="n"/>
      <c r="Z373" s="11" t="n"/>
      <c r="AA373" s="11" t="n"/>
      <c r="AB373" s="11" t="n"/>
      <c r="AC373" s="11" t="n"/>
      <c r="AD373" s="11" t="n"/>
      <c r="AE373" s="16">
        <f>IF(OR(AC373="",B373=""),"",AC373-B373)</f>
        <v/>
      </c>
      <c r="AF373" s="11" t="n"/>
    </row>
    <row r="374">
      <c r="A374" s="10" t="n">
        <v>373</v>
      </c>
      <c r="B374" s="11" t="n"/>
      <c r="C374" s="11" t="n"/>
      <c r="D374" s="11" t="n"/>
      <c r="E374" s="11" t="n"/>
      <c r="F374" s="11" t="n"/>
      <c r="G374" s="11" t="n"/>
      <c r="H374" s="11" t="n"/>
      <c r="I374" s="11" t="n"/>
      <c r="J374" s="11" t="n"/>
      <c r="K374" s="11" t="n"/>
      <c r="L374" s="11" t="n"/>
      <c r="M374" s="11" t="n"/>
      <c r="N374" s="11" t="n"/>
      <c r="O374" s="11" t="n"/>
      <c r="P374" s="12">
        <f>IF(OR(N374="",H374=""),"",IF(F374="Short",(H374-N374),(N374-H374))*K374*IF(E374="Option",100,1))</f>
        <v/>
      </c>
      <c r="Q374" s="12">
        <f>IF(P374="","",P374-O374)</f>
        <v/>
      </c>
      <c r="R374" s="13">
        <f>IF(Q374="","",IF(H374*K374=0,"",Q374/(H374*K374*IF(E374="Option",100,1))*100))</f>
        <v/>
      </c>
      <c r="S374" s="14">
        <f>IF(OR(Q374="",I374="",I374=H374),"",Q374/(ABS(H374-I374)*K374*IF(E374="Option",100,1)))</f>
        <v/>
      </c>
      <c r="T374" s="15">
        <f>IF(OR(J374="",I374="",I374=H374),"",ABS(J374-H374)/ABS(H374-I374))</f>
        <v/>
      </c>
      <c r="U374" s="16">
        <f>IF(Q374="","",IF(Q374&gt;0,"Win",IF(Q374&lt;0,"Loss","BE")))</f>
        <v/>
      </c>
      <c r="V374" s="16">
        <f>IF(OR(L374="",B374=""),"",L374-B374)</f>
        <v/>
      </c>
      <c r="W374" s="12">
        <f>IF(Q374="","",IF(W373="",Settings!$B$3+Q374,W373+Q374))</f>
        <v/>
      </c>
      <c r="X374" s="11" t="n"/>
      <c r="Y374" s="11" t="n"/>
      <c r="Z374" s="11" t="n"/>
      <c r="AA374" s="11" t="n"/>
      <c r="AB374" s="11" t="n"/>
      <c r="AC374" s="11" t="n"/>
      <c r="AD374" s="11" t="n"/>
      <c r="AE374" s="16">
        <f>IF(OR(AC374="",B374=""),"",AC374-B374)</f>
        <v/>
      </c>
      <c r="AF374" s="11" t="n"/>
    </row>
    <row r="375">
      <c r="A375" s="10" t="n">
        <v>374</v>
      </c>
      <c r="B375" s="11" t="n"/>
      <c r="C375" s="11" t="n"/>
      <c r="D375" s="11" t="n"/>
      <c r="E375" s="11" t="n"/>
      <c r="F375" s="11" t="n"/>
      <c r="G375" s="11" t="n"/>
      <c r="H375" s="11" t="n"/>
      <c r="I375" s="11" t="n"/>
      <c r="J375" s="11" t="n"/>
      <c r="K375" s="11" t="n"/>
      <c r="L375" s="11" t="n"/>
      <c r="M375" s="11" t="n"/>
      <c r="N375" s="11" t="n"/>
      <c r="O375" s="11" t="n"/>
      <c r="P375" s="12">
        <f>IF(OR(N375="",H375=""),"",IF(F375="Short",(H375-N375),(N375-H375))*K375*IF(E375="Option",100,1))</f>
        <v/>
      </c>
      <c r="Q375" s="12">
        <f>IF(P375="","",P375-O375)</f>
        <v/>
      </c>
      <c r="R375" s="13">
        <f>IF(Q375="","",IF(H375*K375=0,"",Q375/(H375*K375*IF(E375="Option",100,1))*100))</f>
        <v/>
      </c>
      <c r="S375" s="14">
        <f>IF(OR(Q375="",I375="",I375=H375),"",Q375/(ABS(H375-I375)*K375*IF(E375="Option",100,1)))</f>
        <v/>
      </c>
      <c r="T375" s="15">
        <f>IF(OR(J375="",I375="",I375=H375),"",ABS(J375-H375)/ABS(H375-I375))</f>
        <v/>
      </c>
      <c r="U375" s="16">
        <f>IF(Q375="","",IF(Q375&gt;0,"Win",IF(Q375&lt;0,"Loss","BE")))</f>
        <v/>
      </c>
      <c r="V375" s="16">
        <f>IF(OR(L375="",B375=""),"",L375-B375)</f>
        <v/>
      </c>
      <c r="W375" s="12">
        <f>IF(Q375="","",IF(W374="",Settings!$B$3+Q375,W374+Q375))</f>
        <v/>
      </c>
      <c r="X375" s="11" t="n"/>
      <c r="Y375" s="11" t="n"/>
      <c r="Z375" s="11" t="n"/>
      <c r="AA375" s="11" t="n"/>
      <c r="AB375" s="11" t="n"/>
      <c r="AC375" s="11" t="n"/>
      <c r="AD375" s="11" t="n"/>
      <c r="AE375" s="16">
        <f>IF(OR(AC375="",B375=""),"",AC375-B375)</f>
        <v/>
      </c>
      <c r="AF375" s="11" t="n"/>
    </row>
    <row r="376">
      <c r="A376" s="10" t="n">
        <v>375</v>
      </c>
      <c r="B376" s="11" t="n"/>
      <c r="C376" s="11" t="n"/>
      <c r="D376" s="11" t="n"/>
      <c r="E376" s="11" t="n"/>
      <c r="F376" s="11" t="n"/>
      <c r="G376" s="11" t="n"/>
      <c r="H376" s="11" t="n"/>
      <c r="I376" s="11" t="n"/>
      <c r="J376" s="11" t="n"/>
      <c r="K376" s="11" t="n"/>
      <c r="L376" s="11" t="n"/>
      <c r="M376" s="11" t="n"/>
      <c r="N376" s="11" t="n"/>
      <c r="O376" s="11" t="n"/>
      <c r="P376" s="12">
        <f>IF(OR(N376="",H376=""),"",IF(F376="Short",(H376-N376),(N376-H376))*K376*IF(E376="Option",100,1))</f>
        <v/>
      </c>
      <c r="Q376" s="12">
        <f>IF(P376="","",P376-O376)</f>
        <v/>
      </c>
      <c r="R376" s="13">
        <f>IF(Q376="","",IF(H376*K376=0,"",Q376/(H376*K376*IF(E376="Option",100,1))*100))</f>
        <v/>
      </c>
      <c r="S376" s="14">
        <f>IF(OR(Q376="",I376="",I376=H376),"",Q376/(ABS(H376-I376)*K376*IF(E376="Option",100,1)))</f>
        <v/>
      </c>
      <c r="T376" s="15">
        <f>IF(OR(J376="",I376="",I376=H376),"",ABS(J376-H376)/ABS(H376-I376))</f>
        <v/>
      </c>
      <c r="U376" s="16">
        <f>IF(Q376="","",IF(Q376&gt;0,"Win",IF(Q376&lt;0,"Loss","BE")))</f>
        <v/>
      </c>
      <c r="V376" s="16">
        <f>IF(OR(L376="",B376=""),"",L376-B376)</f>
        <v/>
      </c>
      <c r="W376" s="12">
        <f>IF(Q376="","",IF(W375="",Settings!$B$3+Q376,W375+Q376))</f>
        <v/>
      </c>
      <c r="X376" s="11" t="n"/>
      <c r="Y376" s="11" t="n"/>
      <c r="Z376" s="11" t="n"/>
      <c r="AA376" s="11" t="n"/>
      <c r="AB376" s="11" t="n"/>
      <c r="AC376" s="11" t="n"/>
      <c r="AD376" s="11" t="n"/>
      <c r="AE376" s="16">
        <f>IF(OR(AC376="",B376=""),"",AC376-B376)</f>
        <v/>
      </c>
      <c r="AF376" s="11" t="n"/>
    </row>
    <row r="377">
      <c r="A377" s="10" t="n">
        <v>376</v>
      </c>
      <c r="B377" s="11" t="n"/>
      <c r="C377" s="11" t="n"/>
      <c r="D377" s="11" t="n"/>
      <c r="E377" s="11" t="n"/>
      <c r="F377" s="11" t="n"/>
      <c r="G377" s="11" t="n"/>
      <c r="H377" s="11" t="n"/>
      <c r="I377" s="11" t="n"/>
      <c r="J377" s="11" t="n"/>
      <c r="K377" s="11" t="n"/>
      <c r="L377" s="11" t="n"/>
      <c r="M377" s="11" t="n"/>
      <c r="N377" s="11" t="n"/>
      <c r="O377" s="11" t="n"/>
      <c r="P377" s="12">
        <f>IF(OR(N377="",H377=""),"",IF(F377="Short",(H377-N377),(N377-H377))*K377*IF(E377="Option",100,1))</f>
        <v/>
      </c>
      <c r="Q377" s="12">
        <f>IF(P377="","",P377-O377)</f>
        <v/>
      </c>
      <c r="R377" s="13">
        <f>IF(Q377="","",IF(H377*K377=0,"",Q377/(H377*K377*IF(E377="Option",100,1))*100))</f>
        <v/>
      </c>
      <c r="S377" s="14">
        <f>IF(OR(Q377="",I377="",I377=H377),"",Q377/(ABS(H377-I377)*K377*IF(E377="Option",100,1)))</f>
        <v/>
      </c>
      <c r="T377" s="15">
        <f>IF(OR(J377="",I377="",I377=H377),"",ABS(J377-H377)/ABS(H377-I377))</f>
        <v/>
      </c>
      <c r="U377" s="16">
        <f>IF(Q377="","",IF(Q377&gt;0,"Win",IF(Q377&lt;0,"Loss","BE")))</f>
        <v/>
      </c>
      <c r="V377" s="16">
        <f>IF(OR(L377="",B377=""),"",L377-B377)</f>
        <v/>
      </c>
      <c r="W377" s="12">
        <f>IF(Q377="","",IF(W376="",Settings!$B$3+Q377,W376+Q377))</f>
        <v/>
      </c>
      <c r="X377" s="11" t="n"/>
      <c r="Y377" s="11" t="n"/>
      <c r="Z377" s="11" t="n"/>
      <c r="AA377" s="11" t="n"/>
      <c r="AB377" s="11" t="n"/>
      <c r="AC377" s="11" t="n"/>
      <c r="AD377" s="11" t="n"/>
      <c r="AE377" s="16">
        <f>IF(OR(AC377="",B377=""),"",AC377-B377)</f>
        <v/>
      </c>
      <c r="AF377" s="11" t="n"/>
    </row>
    <row r="378">
      <c r="A378" s="10" t="n">
        <v>377</v>
      </c>
      <c r="B378" s="11" t="n"/>
      <c r="C378" s="11" t="n"/>
      <c r="D378" s="11" t="n"/>
      <c r="E378" s="11" t="n"/>
      <c r="F378" s="11" t="n"/>
      <c r="G378" s="11" t="n"/>
      <c r="H378" s="11" t="n"/>
      <c r="I378" s="11" t="n"/>
      <c r="J378" s="11" t="n"/>
      <c r="K378" s="11" t="n"/>
      <c r="L378" s="11" t="n"/>
      <c r="M378" s="11" t="n"/>
      <c r="N378" s="11" t="n"/>
      <c r="O378" s="11" t="n"/>
      <c r="P378" s="12">
        <f>IF(OR(N378="",H378=""),"",IF(F378="Short",(H378-N378),(N378-H378))*K378*IF(E378="Option",100,1))</f>
        <v/>
      </c>
      <c r="Q378" s="12">
        <f>IF(P378="","",P378-O378)</f>
        <v/>
      </c>
      <c r="R378" s="13">
        <f>IF(Q378="","",IF(H378*K378=0,"",Q378/(H378*K378*IF(E378="Option",100,1))*100))</f>
        <v/>
      </c>
      <c r="S378" s="14">
        <f>IF(OR(Q378="",I378="",I378=H378),"",Q378/(ABS(H378-I378)*K378*IF(E378="Option",100,1)))</f>
        <v/>
      </c>
      <c r="T378" s="15">
        <f>IF(OR(J378="",I378="",I378=H378),"",ABS(J378-H378)/ABS(H378-I378))</f>
        <v/>
      </c>
      <c r="U378" s="16">
        <f>IF(Q378="","",IF(Q378&gt;0,"Win",IF(Q378&lt;0,"Loss","BE")))</f>
        <v/>
      </c>
      <c r="V378" s="16">
        <f>IF(OR(L378="",B378=""),"",L378-B378)</f>
        <v/>
      </c>
      <c r="W378" s="12">
        <f>IF(Q378="","",IF(W377="",Settings!$B$3+Q378,W377+Q378))</f>
        <v/>
      </c>
      <c r="X378" s="11" t="n"/>
      <c r="Y378" s="11" t="n"/>
      <c r="Z378" s="11" t="n"/>
      <c r="AA378" s="11" t="n"/>
      <c r="AB378" s="11" t="n"/>
      <c r="AC378" s="11" t="n"/>
      <c r="AD378" s="11" t="n"/>
      <c r="AE378" s="16">
        <f>IF(OR(AC378="",B378=""),"",AC378-B378)</f>
        <v/>
      </c>
      <c r="AF378" s="11" t="n"/>
    </row>
    <row r="379">
      <c r="A379" s="10" t="n">
        <v>378</v>
      </c>
      <c r="B379" s="11" t="n"/>
      <c r="C379" s="11" t="n"/>
      <c r="D379" s="11" t="n"/>
      <c r="E379" s="11" t="n"/>
      <c r="F379" s="11" t="n"/>
      <c r="G379" s="11" t="n"/>
      <c r="H379" s="11" t="n"/>
      <c r="I379" s="11" t="n"/>
      <c r="J379" s="11" t="n"/>
      <c r="K379" s="11" t="n"/>
      <c r="L379" s="11" t="n"/>
      <c r="M379" s="11" t="n"/>
      <c r="N379" s="11" t="n"/>
      <c r="O379" s="11" t="n"/>
      <c r="P379" s="12">
        <f>IF(OR(N379="",H379=""),"",IF(F379="Short",(H379-N379),(N379-H379))*K379*IF(E379="Option",100,1))</f>
        <v/>
      </c>
      <c r="Q379" s="12">
        <f>IF(P379="","",P379-O379)</f>
        <v/>
      </c>
      <c r="R379" s="13">
        <f>IF(Q379="","",IF(H379*K379=0,"",Q379/(H379*K379*IF(E379="Option",100,1))*100))</f>
        <v/>
      </c>
      <c r="S379" s="14">
        <f>IF(OR(Q379="",I379="",I379=H379),"",Q379/(ABS(H379-I379)*K379*IF(E379="Option",100,1)))</f>
        <v/>
      </c>
      <c r="T379" s="15">
        <f>IF(OR(J379="",I379="",I379=H379),"",ABS(J379-H379)/ABS(H379-I379))</f>
        <v/>
      </c>
      <c r="U379" s="16">
        <f>IF(Q379="","",IF(Q379&gt;0,"Win",IF(Q379&lt;0,"Loss","BE")))</f>
        <v/>
      </c>
      <c r="V379" s="16">
        <f>IF(OR(L379="",B379=""),"",L379-B379)</f>
        <v/>
      </c>
      <c r="W379" s="12">
        <f>IF(Q379="","",IF(W378="",Settings!$B$3+Q379,W378+Q379))</f>
        <v/>
      </c>
      <c r="X379" s="11" t="n"/>
      <c r="Y379" s="11" t="n"/>
      <c r="Z379" s="11" t="n"/>
      <c r="AA379" s="11" t="n"/>
      <c r="AB379" s="11" t="n"/>
      <c r="AC379" s="11" t="n"/>
      <c r="AD379" s="11" t="n"/>
      <c r="AE379" s="16">
        <f>IF(OR(AC379="",B379=""),"",AC379-B379)</f>
        <v/>
      </c>
      <c r="AF379" s="11" t="n"/>
    </row>
    <row r="380">
      <c r="A380" s="10" t="n">
        <v>379</v>
      </c>
      <c r="B380" s="11" t="n"/>
      <c r="C380" s="11" t="n"/>
      <c r="D380" s="11" t="n"/>
      <c r="E380" s="11" t="n"/>
      <c r="F380" s="11" t="n"/>
      <c r="G380" s="11" t="n"/>
      <c r="H380" s="11" t="n"/>
      <c r="I380" s="11" t="n"/>
      <c r="J380" s="11" t="n"/>
      <c r="K380" s="11" t="n"/>
      <c r="L380" s="11" t="n"/>
      <c r="M380" s="11" t="n"/>
      <c r="N380" s="11" t="n"/>
      <c r="O380" s="11" t="n"/>
      <c r="P380" s="12">
        <f>IF(OR(N380="",H380=""),"",IF(F380="Short",(H380-N380),(N380-H380))*K380*IF(E380="Option",100,1))</f>
        <v/>
      </c>
      <c r="Q380" s="12">
        <f>IF(P380="","",P380-O380)</f>
        <v/>
      </c>
      <c r="R380" s="13">
        <f>IF(Q380="","",IF(H380*K380=0,"",Q380/(H380*K380*IF(E380="Option",100,1))*100))</f>
        <v/>
      </c>
      <c r="S380" s="14">
        <f>IF(OR(Q380="",I380="",I380=H380),"",Q380/(ABS(H380-I380)*K380*IF(E380="Option",100,1)))</f>
        <v/>
      </c>
      <c r="T380" s="15">
        <f>IF(OR(J380="",I380="",I380=H380),"",ABS(J380-H380)/ABS(H380-I380))</f>
        <v/>
      </c>
      <c r="U380" s="16">
        <f>IF(Q380="","",IF(Q380&gt;0,"Win",IF(Q380&lt;0,"Loss","BE")))</f>
        <v/>
      </c>
      <c r="V380" s="16">
        <f>IF(OR(L380="",B380=""),"",L380-B380)</f>
        <v/>
      </c>
      <c r="W380" s="12">
        <f>IF(Q380="","",IF(W379="",Settings!$B$3+Q380,W379+Q380))</f>
        <v/>
      </c>
      <c r="X380" s="11" t="n"/>
      <c r="Y380" s="11" t="n"/>
      <c r="Z380" s="11" t="n"/>
      <c r="AA380" s="11" t="n"/>
      <c r="AB380" s="11" t="n"/>
      <c r="AC380" s="11" t="n"/>
      <c r="AD380" s="11" t="n"/>
      <c r="AE380" s="16">
        <f>IF(OR(AC380="",B380=""),"",AC380-B380)</f>
        <v/>
      </c>
      <c r="AF380" s="11" t="n"/>
    </row>
    <row r="381">
      <c r="A381" s="10" t="n">
        <v>380</v>
      </c>
      <c r="B381" s="11" t="n"/>
      <c r="C381" s="11" t="n"/>
      <c r="D381" s="11" t="n"/>
      <c r="E381" s="11" t="n"/>
      <c r="F381" s="11" t="n"/>
      <c r="G381" s="11" t="n"/>
      <c r="H381" s="11" t="n"/>
      <c r="I381" s="11" t="n"/>
      <c r="J381" s="11" t="n"/>
      <c r="K381" s="11" t="n"/>
      <c r="L381" s="11" t="n"/>
      <c r="M381" s="11" t="n"/>
      <c r="N381" s="11" t="n"/>
      <c r="O381" s="11" t="n"/>
      <c r="P381" s="12">
        <f>IF(OR(N381="",H381=""),"",IF(F381="Short",(H381-N381),(N381-H381))*K381*IF(E381="Option",100,1))</f>
        <v/>
      </c>
      <c r="Q381" s="12">
        <f>IF(P381="","",P381-O381)</f>
        <v/>
      </c>
      <c r="R381" s="13">
        <f>IF(Q381="","",IF(H381*K381=0,"",Q381/(H381*K381*IF(E381="Option",100,1))*100))</f>
        <v/>
      </c>
      <c r="S381" s="14">
        <f>IF(OR(Q381="",I381="",I381=H381),"",Q381/(ABS(H381-I381)*K381*IF(E381="Option",100,1)))</f>
        <v/>
      </c>
      <c r="T381" s="15">
        <f>IF(OR(J381="",I381="",I381=H381),"",ABS(J381-H381)/ABS(H381-I381))</f>
        <v/>
      </c>
      <c r="U381" s="16">
        <f>IF(Q381="","",IF(Q381&gt;0,"Win",IF(Q381&lt;0,"Loss","BE")))</f>
        <v/>
      </c>
      <c r="V381" s="16">
        <f>IF(OR(L381="",B381=""),"",L381-B381)</f>
        <v/>
      </c>
      <c r="W381" s="12">
        <f>IF(Q381="","",IF(W380="",Settings!$B$3+Q381,W380+Q381))</f>
        <v/>
      </c>
      <c r="X381" s="11" t="n"/>
      <c r="Y381" s="11" t="n"/>
      <c r="Z381" s="11" t="n"/>
      <c r="AA381" s="11" t="n"/>
      <c r="AB381" s="11" t="n"/>
      <c r="AC381" s="11" t="n"/>
      <c r="AD381" s="11" t="n"/>
      <c r="AE381" s="16">
        <f>IF(OR(AC381="",B381=""),"",AC381-B381)</f>
        <v/>
      </c>
      <c r="AF381" s="11" t="n"/>
    </row>
    <row r="382">
      <c r="A382" s="10" t="n">
        <v>381</v>
      </c>
      <c r="B382" s="11" t="n"/>
      <c r="C382" s="11" t="n"/>
      <c r="D382" s="11" t="n"/>
      <c r="E382" s="11" t="n"/>
      <c r="F382" s="11" t="n"/>
      <c r="G382" s="11" t="n"/>
      <c r="H382" s="11" t="n"/>
      <c r="I382" s="11" t="n"/>
      <c r="J382" s="11" t="n"/>
      <c r="K382" s="11" t="n"/>
      <c r="L382" s="11" t="n"/>
      <c r="M382" s="11" t="n"/>
      <c r="N382" s="11" t="n"/>
      <c r="O382" s="11" t="n"/>
      <c r="P382" s="12">
        <f>IF(OR(N382="",H382=""),"",IF(F382="Short",(H382-N382),(N382-H382))*K382*IF(E382="Option",100,1))</f>
        <v/>
      </c>
      <c r="Q382" s="12">
        <f>IF(P382="","",P382-O382)</f>
        <v/>
      </c>
      <c r="R382" s="13">
        <f>IF(Q382="","",IF(H382*K382=0,"",Q382/(H382*K382*IF(E382="Option",100,1))*100))</f>
        <v/>
      </c>
      <c r="S382" s="14">
        <f>IF(OR(Q382="",I382="",I382=H382),"",Q382/(ABS(H382-I382)*K382*IF(E382="Option",100,1)))</f>
        <v/>
      </c>
      <c r="T382" s="15">
        <f>IF(OR(J382="",I382="",I382=H382),"",ABS(J382-H382)/ABS(H382-I382))</f>
        <v/>
      </c>
      <c r="U382" s="16">
        <f>IF(Q382="","",IF(Q382&gt;0,"Win",IF(Q382&lt;0,"Loss","BE")))</f>
        <v/>
      </c>
      <c r="V382" s="16">
        <f>IF(OR(L382="",B382=""),"",L382-B382)</f>
        <v/>
      </c>
      <c r="W382" s="12">
        <f>IF(Q382="","",IF(W381="",Settings!$B$3+Q382,W381+Q382))</f>
        <v/>
      </c>
      <c r="X382" s="11" t="n"/>
      <c r="Y382" s="11" t="n"/>
      <c r="Z382" s="11" t="n"/>
      <c r="AA382" s="11" t="n"/>
      <c r="AB382" s="11" t="n"/>
      <c r="AC382" s="11" t="n"/>
      <c r="AD382" s="11" t="n"/>
      <c r="AE382" s="16">
        <f>IF(OR(AC382="",B382=""),"",AC382-B382)</f>
        <v/>
      </c>
      <c r="AF382" s="11" t="n"/>
    </row>
    <row r="383">
      <c r="A383" s="10" t="n">
        <v>382</v>
      </c>
      <c r="B383" s="11" t="n"/>
      <c r="C383" s="11" t="n"/>
      <c r="D383" s="11" t="n"/>
      <c r="E383" s="11" t="n"/>
      <c r="F383" s="11" t="n"/>
      <c r="G383" s="11" t="n"/>
      <c r="H383" s="11" t="n"/>
      <c r="I383" s="11" t="n"/>
      <c r="J383" s="11" t="n"/>
      <c r="K383" s="11" t="n"/>
      <c r="L383" s="11" t="n"/>
      <c r="M383" s="11" t="n"/>
      <c r="N383" s="11" t="n"/>
      <c r="O383" s="11" t="n"/>
      <c r="P383" s="12">
        <f>IF(OR(N383="",H383=""),"",IF(F383="Short",(H383-N383),(N383-H383))*K383*IF(E383="Option",100,1))</f>
        <v/>
      </c>
      <c r="Q383" s="12">
        <f>IF(P383="","",P383-O383)</f>
        <v/>
      </c>
      <c r="R383" s="13">
        <f>IF(Q383="","",IF(H383*K383=0,"",Q383/(H383*K383*IF(E383="Option",100,1))*100))</f>
        <v/>
      </c>
      <c r="S383" s="14">
        <f>IF(OR(Q383="",I383="",I383=H383),"",Q383/(ABS(H383-I383)*K383*IF(E383="Option",100,1)))</f>
        <v/>
      </c>
      <c r="T383" s="15">
        <f>IF(OR(J383="",I383="",I383=H383),"",ABS(J383-H383)/ABS(H383-I383))</f>
        <v/>
      </c>
      <c r="U383" s="16">
        <f>IF(Q383="","",IF(Q383&gt;0,"Win",IF(Q383&lt;0,"Loss","BE")))</f>
        <v/>
      </c>
      <c r="V383" s="16">
        <f>IF(OR(L383="",B383=""),"",L383-B383)</f>
        <v/>
      </c>
      <c r="W383" s="12">
        <f>IF(Q383="","",IF(W382="",Settings!$B$3+Q383,W382+Q383))</f>
        <v/>
      </c>
      <c r="X383" s="11" t="n"/>
      <c r="Y383" s="11" t="n"/>
      <c r="Z383" s="11" t="n"/>
      <c r="AA383" s="11" t="n"/>
      <c r="AB383" s="11" t="n"/>
      <c r="AC383" s="11" t="n"/>
      <c r="AD383" s="11" t="n"/>
      <c r="AE383" s="16">
        <f>IF(OR(AC383="",B383=""),"",AC383-B383)</f>
        <v/>
      </c>
      <c r="AF383" s="11" t="n"/>
    </row>
    <row r="384">
      <c r="A384" s="10" t="n">
        <v>383</v>
      </c>
      <c r="B384" s="11" t="n"/>
      <c r="C384" s="11" t="n"/>
      <c r="D384" s="11" t="n"/>
      <c r="E384" s="11" t="n"/>
      <c r="F384" s="11" t="n"/>
      <c r="G384" s="11" t="n"/>
      <c r="H384" s="11" t="n"/>
      <c r="I384" s="11" t="n"/>
      <c r="J384" s="11" t="n"/>
      <c r="K384" s="11" t="n"/>
      <c r="L384" s="11" t="n"/>
      <c r="M384" s="11" t="n"/>
      <c r="N384" s="11" t="n"/>
      <c r="O384" s="11" t="n"/>
      <c r="P384" s="12">
        <f>IF(OR(N384="",H384=""),"",IF(F384="Short",(H384-N384),(N384-H384))*K384*IF(E384="Option",100,1))</f>
        <v/>
      </c>
      <c r="Q384" s="12">
        <f>IF(P384="","",P384-O384)</f>
        <v/>
      </c>
      <c r="R384" s="13">
        <f>IF(Q384="","",IF(H384*K384=0,"",Q384/(H384*K384*IF(E384="Option",100,1))*100))</f>
        <v/>
      </c>
      <c r="S384" s="14">
        <f>IF(OR(Q384="",I384="",I384=H384),"",Q384/(ABS(H384-I384)*K384*IF(E384="Option",100,1)))</f>
        <v/>
      </c>
      <c r="T384" s="15">
        <f>IF(OR(J384="",I384="",I384=H384),"",ABS(J384-H384)/ABS(H384-I384))</f>
        <v/>
      </c>
      <c r="U384" s="16">
        <f>IF(Q384="","",IF(Q384&gt;0,"Win",IF(Q384&lt;0,"Loss","BE")))</f>
        <v/>
      </c>
      <c r="V384" s="16">
        <f>IF(OR(L384="",B384=""),"",L384-B384)</f>
        <v/>
      </c>
      <c r="W384" s="12">
        <f>IF(Q384="","",IF(W383="",Settings!$B$3+Q384,W383+Q384))</f>
        <v/>
      </c>
      <c r="X384" s="11" t="n"/>
      <c r="Y384" s="11" t="n"/>
      <c r="Z384" s="11" t="n"/>
      <c r="AA384" s="11" t="n"/>
      <c r="AB384" s="11" t="n"/>
      <c r="AC384" s="11" t="n"/>
      <c r="AD384" s="11" t="n"/>
      <c r="AE384" s="16">
        <f>IF(OR(AC384="",B384=""),"",AC384-B384)</f>
        <v/>
      </c>
      <c r="AF384" s="11" t="n"/>
    </row>
    <row r="385">
      <c r="A385" s="10" t="n">
        <v>384</v>
      </c>
      <c r="B385" s="11" t="n"/>
      <c r="C385" s="11" t="n"/>
      <c r="D385" s="11" t="n"/>
      <c r="E385" s="11" t="n"/>
      <c r="F385" s="11" t="n"/>
      <c r="G385" s="11" t="n"/>
      <c r="H385" s="11" t="n"/>
      <c r="I385" s="11" t="n"/>
      <c r="J385" s="11" t="n"/>
      <c r="K385" s="11" t="n"/>
      <c r="L385" s="11" t="n"/>
      <c r="M385" s="11" t="n"/>
      <c r="N385" s="11" t="n"/>
      <c r="O385" s="11" t="n"/>
      <c r="P385" s="12">
        <f>IF(OR(N385="",H385=""),"",IF(F385="Short",(H385-N385),(N385-H385))*K385*IF(E385="Option",100,1))</f>
        <v/>
      </c>
      <c r="Q385" s="12">
        <f>IF(P385="","",P385-O385)</f>
        <v/>
      </c>
      <c r="R385" s="13">
        <f>IF(Q385="","",IF(H385*K385=0,"",Q385/(H385*K385*IF(E385="Option",100,1))*100))</f>
        <v/>
      </c>
      <c r="S385" s="14">
        <f>IF(OR(Q385="",I385="",I385=H385),"",Q385/(ABS(H385-I385)*K385*IF(E385="Option",100,1)))</f>
        <v/>
      </c>
      <c r="T385" s="15">
        <f>IF(OR(J385="",I385="",I385=H385),"",ABS(J385-H385)/ABS(H385-I385))</f>
        <v/>
      </c>
      <c r="U385" s="16">
        <f>IF(Q385="","",IF(Q385&gt;0,"Win",IF(Q385&lt;0,"Loss","BE")))</f>
        <v/>
      </c>
      <c r="V385" s="16">
        <f>IF(OR(L385="",B385=""),"",L385-B385)</f>
        <v/>
      </c>
      <c r="W385" s="12">
        <f>IF(Q385="","",IF(W384="",Settings!$B$3+Q385,W384+Q385))</f>
        <v/>
      </c>
      <c r="X385" s="11" t="n"/>
      <c r="Y385" s="11" t="n"/>
      <c r="Z385" s="11" t="n"/>
      <c r="AA385" s="11" t="n"/>
      <c r="AB385" s="11" t="n"/>
      <c r="AC385" s="11" t="n"/>
      <c r="AD385" s="11" t="n"/>
      <c r="AE385" s="16">
        <f>IF(OR(AC385="",B385=""),"",AC385-B385)</f>
        <v/>
      </c>
      <c r="AF385" s="11" t="n"/>
    </row>
    <row r="386">
      <c r="A386" s="10" t="n">
        <v>385</v>
      </c>
      <c r="B386" s="11" t="n"/>
      <c r="C386" s="11" t="n"/>
      <c r="D386" s="11" t="n"/>
      <c r="E386" s="11" t="n"/>
      <c r="F386" s="11" t="n"/>
      <c r="G386" s="11" t="n"/>
      <c r="H386" s="11" t="n"/>
      <c r="I386" s="11" t="n"/>
      <c r="J386" s="11" t="n"/>
      <c r="K386" s="11" t="n"/>
      <c r="L386" s="11" t="n"/>
      <c r="M386" s="11" t="n"/>
      <c r="N386" s="11" t="n"/>
      <c r="O386" s="11" t="n"/>
      <c r="P386" s="12">
        <f>IF(OR(N386="",H386=""),"",IF(F386="Short",(H386-N386),(N386-H386))*K386*IF(E386="Option",100,1))</f>
        <v/>
      </c>
      <c r="Q386" s="12">
        <f>IF(P386="","",P386-O386)</f>
        <v/>
      </c>
      <c r="R386" s="13">
        <f>IF(Q386="","",IF(H386*K386=0,"",Q386/(H386*K386*IF(E386="Option",100,1))*100))</f>
        <v/>
      </c>
      <c r="S386" s="14">
        <f>IF(OR(Q386="",I386="",I386=H386),"",Q386/(ABS(H386-I386)*K386*IF(E386="Option",100,1)))</f>
        <v/>
      </c>
      <c r="T386" s="15">
        <f>IF(OR(J386="",I386="",I386=H386),"",ABS(J386-H386)/ABS(H386-I386))</f>
        <v/>
      </c>
      <c r="U386" s="16">
        <f>IF(Q386="","",IF(Q386&gt;0,"Win",IF(Q386&lt;0,"Loss","BE")))</f>
        <v/>
      </c>
      <c r="V386" s="16">
        <f>IF(OR(L386="",B386=""),"",L386-B386)</f>
        <v/>
      </c>
      <c r="W386" s="12">
        <f>IF(Q386="","",IF(W385="",Settings!$B$3+Q386,W385+Q386))</f>
        <v/>
      </c>
      <c r="X386" s="11" t="n"/>
      <c r="Y386" s="11" t="n"/>
      <c r="Z386" s="11" t="n"/>
      <c r="AA386" s="11" t="n"/>
      <c r="AB386" s="11" t="n"/>
      <c r="AC386" s="11" t="n"/>
      <c r="AD386" s="11" t="n"/>
      <c r="AE386" s="16">
        <f>IF(OR(AC386="",B386=""),"",AC386-B386)</f>
        <v/>
      </c>
      <c r="AF386" s="11" t="n"/>
    </row>
    <row r="387">
      <c r="A387" s="10" t="n">
        <v>386</v>
      </c>
      <c r="B387" s="11" t="n"/>
      <c r="C387" s="11" t="n"/>
      <c r="D387" s="11" t="n"/>
      <c r="E387" s="11" t="n"/>
      <c r="F387" s="11" t="n"/>
      <c r="G387" s="11" t="n"/>
      <c r="H387" s="11" t="n"/>
      <c r="I387" s="11" t="n"/>
      <c r="J387" s="11" t="n"/>
      <c r="K387" s="11" t="n"/>
      <c r="L387" s="11" t="n"/>
      <c r="M387" s="11" t="n"/>
      <c r="N387" s="11" t="n"/>
      <c r="O387" s="11" t="n"/>
      <c r="P387" s="12">
        <f>IF(OR(N387="",H387=""),"",IF(F387="Short",(H387-N387),(N387-H387))*K387*IF(E387="Option",100,1))</f>
        <v/>
      </c>
      <c r="Q387" s="12">
        <f>IF(P387="","",P387-O387)</f>
        <v/>
      </c>
      <c r="R387" s="13">
        <f>IF(Q387="","",IF(H387*K387=0,"",Q387/(H387*K387*IF(E387="Option",100,1))*100))</f>
        <v/>
      </c>
      <c r="S387" s="14">
        <f>IF(OR(Q387="",I387="",I387=H387),"",Q387/(ABS(H387-I387)*K387*IF(E387="Option",100,1)))</f>
        <v/>
      </c>
      <c r="T387" s="15">
        <f>IF(OR(J387="",I387="",I387=H387),"",ABS(J387-H387)/ABS(H387-I387))</f>
        <v/>
      </c>
      <c r="U387" s="16">
        <f>IF(Q387="","",IF(Q387&gt;0,"Win",IF(Q387&lt;0,"Loss","BE")))</f>
        <v/>
      </c>
      <c r="V387" s="16">
        <f>IF(OR(L387="",B387=""),"",L387-B387)</f>
        <v/>
      </c>
      <c r="W387" s="12">
        <f>IF(Q387="","",IF(W386="",Settings!$B$3+Q387,W386+Q387))</f>
        <v/>
      </c>
      <c r="X387" s="11" t="n"/>
      <c r="Y387" s="11" t="n"/>
      <c r="Z387" s="11" t="n"/>
      <c r="AA387" s="11" t="n"/>
      <c r="AB387" s="11" t="n"/>
      <c r="AC387" s="11" t="n"/>
      <c r="AD387" s="11" t="n"/>
      <c r="AE387" s="16">
        <f>IF(OR(AC387="",B387=""),"",AC387-B387)</f>
        <v/>
      </c>
      <c r="AF387" s="11" t="n"/>
    </row>
    <row r="388">
      <c r="A388" s="10" t="n">
        <v>387</v>
      </c>
      <c r="B388" s="11" t="n"/>
      <c r="C388" s="11" t="n"/>
      <c r="D388" s="11" t="n"/>
      <c r="E388" s="11" t="n"/>
      <c r="F388" s="11" t="n"/>
      <c r="G388" s="11" t="n"/>
      <c r="H388" s="11" t="n"/>
      <c r="I388" s="11" t="n"/>
      <c r="J388" s="11" t="n"/>
      <c r="K388" s="11" t="n"/>
      <c r="L388" s="11" t="n"/>
      <c r="M388" s="11" t="n"/>
      <c r="N388" s="11" t="n"/>
      <c r="O388" s="11" t="n"/>
      <c r="P388" s="12">
        <f>IF(OR(N388="",H388=""),"",IF(F388="Short",(H388-N388),(N388-H388))*K388*IF(E388="Option",100,1))</f>
        <v/>
      </c>
      <c r="Q388" s="12">
        <f>IF(P388="","",P388-O388)</f>
        <v/>
      </c>
      <c r="R388" s="13">
        <f>IF(Q388="","",IF(H388*K388=0,"",Q388/(H388*K388*IF(E388="Option",100,1))*100))</f>
        <v/>
      </c>
      <c r="S388" s="14">
        <f>IF(OR(Q388="",I388="",I388=H388),"",Q388/(ABS(H388-I388)*K388*IF(E388="Option",100,1)))</f>
        <v/>
      </c>
      <c r="T388" s="15">
        <f>IF(OR(J388="",I388="",I388=H388),"",ABS(J388-H388)/ABS(H388-I388))</f>
        <v/>
      </c>
      <c r="U388" s="16">
        <f>IF(Q388="","",IF(Q388&gt;0,"Win",IF(Q388&lt;0,"Loss","BE")))</f>
        <v/>
      </c>
      <c r="V388" s="16">
        <f>IF(OR(L388="",B388=""),"",L388-B388)</f>
        <v/>
      </c>
      <c r="W388" s="12">
        <f>IF(Q388="","",IF(W387="",Settings!$B$3+Q388,W387+Q388))</f>
        <v/>
      </c>
      <c r="X388" s="11" t="n"/>
      <c r="Y388" s="11" t="n"/>
      <c r="Z388" s="11" t="n"/>
      <c r="AA388" s="11" t="n"/>
      <c r="AB388" s="11" t="n"/>
      <c r="AC388" s="11" t="n"/>
      <c r="AD388" s="11" t="n"/>
      <c r="AE388" s="16">
        <f>IF(OR(AC388="",B388=""),"",AC388-B388)</f>
        <v/>
      </c>
      <c r="AF388" s="11" t="n"/>
    </row>
    <row r="389">
      <c r="A389" s="10" t="n">
        <v>388</v>
      </c>
      <c r="B389" s="11" t="n"/>
      <c r="C389" s="11" t="n"/>
      <c r="D389" s="11" t="n"/>
      <c r="E389" s="11" t="n"/>
      <c r="F389" s="11" t="n"/>
      <c r="G389" s="11" t="n"/>
      <c r="H389" s="11" t="n"/>
      <c r="I389" s="11" t="n"/>
      <c r="J389" s="11" t="n"/>
      <c r="K389" s="11" t="n"/>
      <c r="L389" s="11" t="n"/>
      <c r="M389" s="11" t="n"/>
      <c r="N389" s="11" t="n"/>
      <c r="O389" s="11" t="n"/>
      <c r="P389" s="12">
        <f>IF(OR(N389="",H389=""),"",IF(F389="Short",(H389-N389),(N389-H389))*K389*IF(E389="Option",100,1))</f>
        <v/>
      </c>
      <c r="Q389" s="12">
        <f>IF(P389="","",P389-O389)</f>
        <v/>
      </c>
      <c r="R389" s="13">
        <f>IF(Q389="","",IF(H389*K389=0,"",Q389/(H389*K389*IF(E389="Option",100,1))*100))</f>
        <v/>
      </c>
      <c r="S389" s="14">
        <f>IF(OR(Q389="",I389="",I389=H389),"",Q389/(ABS(H389-I389)*K389*IF(E389="Option",100,1)))</f>
        <v/>
      </c>
      <c r="T389" s="15">
        <f>IF(OR(J389="",I389="",I389=H389),"",ABS(J389-H389)/ABS(H389-I389))</f>
        <v/>
      </c>
      <c r="U389" s="16">
        <f>IF(Q389="","",IF(Q389&gt;0,"Win",IF(Q389&lt;0,"Loss","BE")))</f>
        <v/>
      </c>
      <c r="V389" s="16">
        <f>IF(OR(L389="",B389=""),"",L389-B389)</f>
        <v/>
      </c>
      <c r="W389" s="12">
        <f>IF(Q389="","",IF(W388="",Settings!$B$3+Q389,W388+Q389))</f>
        <v/>
      </c>
      <c r="X389" s="11" t="n"/>
      <c r="Y389" s="11" t="n"/>
      <c r="Z389" s="11" t="n"/>
      <c r="AA389" s="11" t="n"/>
      <c r="AB389" s="11" t="n"/>
      <c r="AC389" s="11" t="n"/>
      <c r="AD389" s="11" t="n"/>
      <c r="AE389" s="16">
        <f>IF(OR(AC389="",B389=""),"",AC389-B389)</f>
        <v/>
      </c>
      <c r="AF389" s="11" t="n"/>
    </row>
    <row r="390">
      <c r="A390" s="10" t="n">
        <v>389</v>
      </c>
      <c r="B390" s="11" t="n"/>
      <c r="C390" s="11" t="n"/>
      <c r="D390" s="11" t="n"/>
      <c r="E390" s="11" t="n"/>
      <c r="F390" s="11" t="n"/>
      <c r="G390" s="11" t="n"/>
      <c r="H390" s="11" t="n"/>
      <c r="I390" s="11" t="n"/>
      <c r="J390" s="11" t="n"/>
      <c r="K390" s="11" t="n"/>
      <c r="L390" s="11" t="n"/>
      <c r="M390" s="11" t="n"/>
      <c r="N390" s="11" t="n"/>
      <c r="O390" s="11" t="n"/>
      <c r="P390" s="12">
        <f>IF(OR(N390="",H390=""),"",IF(F390="Short",(H390-N390),(N390-H390))*K390*IF(E390="Option",100,1))</f>
        <v/>
      </c>
      <c r="Q390" s="12">
        <f>IF(P390="","",P390-O390)</f>
        <v/>
      </c>
      <c r="R390" s="13">
        <f>IF(Q390="","",IF(H390*K390=0,"",Q390/(H390*K390*IF(E390="Option",100,1))*100))</f>
        <v/>
      </c>
      <c r="S390" s="14">
        <f>IF(OR(Q390="",I390="",I390=H390),"",Q390/(ABS(H390-I390)*K390*IF(E390="Option",100,1)))</f>
        <v/>
      </c>
      <c r="T390" s="15">
        <f>IF(OR(J390="",I390="",I390=H390),"",ABS(J390-H390)/ABS(H390-I390))</f>
        <v/>
      </c>
      <c r="U390" s="16">
        <f>IF(Q390="","",IF(Q390&gt;0,"Win",IF(Q390&lt;0,"Loss","BE")))</f>
        <v/>
      </c>
      <c r="V390" s="16">
        <f>IF(OR(L390="",B390=""),"",L390-B390)</f>
        <v/>
      </c>
      <c r="W390" s="12">
        <f>IF(Q390="","",IF(W389="",Settings!$B$3+Q390,W389+Q390))</f>
        <v/>
      </c>
      <c r="X390" s="11" t="n"/>
      <c r="Y390" s="11" t="n"/>
      <c r="Z390" s="11" t="n"/>
      <c r="AA390" s="11" t="n"/>
      <c r="AB390" s="11" t="n"/>
      <c r="AC390" s="11" t="n"/>
      <c r="AD390" s="11" t="n"/>
      <c r="AE390" s="16">
        <f>IF(OR(AC390="",B390=""),"",AC390-B390)</f>
        <v/>
      </c>
      <c r="AF390" s="11" t="n"/>
    </row>
    <row r="391">
      <c r="A391" s="10" t="n">
        <v>390</v>
      </c>
      <c r="B391" s="11" t="n"/>
      <c r="C391" s="11" t="n"/>
      <c r="D391" s="11" t="n"/>
      <c r="E391" s="11" t="n"/>
      <c r="F391" s="11" t="n"/>
      <c r="G391" s="11" t="n"/>
      <c r="H391" s="11" t="n"/>
      <c r="I391" s="11" t="n"/>
      <c r="J391" s="11" t="n"/>
      <c r="K391" s="11" t="n"/>
      <c r="L391" s="11" t="n"/>
      <c r="M391" s="11" t="n"/>
      <c r="N391" s="11" t="n"/>
      <c r="O391" s="11" t="n"/>
      <c r="P391" s="12">
        <f>IF(OR(N391="",H391=""),"",IF(F391="Short",(H391-N391),(N391-H391))*K391*IF(E391="Option",100,1))</f>
        <v/>
      </c>
      <c r="Q391" s="12">
        <f>IF(P391="","",P391-O391)</f>
        <v/>
      </c>
      <c r="R391" s="13">
        <f>IF(Q391="","",IF(H391*K391=0,"",Q391/(H391*K391*IF(E391="Option",100,1))*100))</f>
        <v/>
      </c>
      <c r="S391" s="14">
        <f>IF(OR(Q391="",I391="",I391=H391),"",Q391/(ABS(H391-I391)*K391*IF(E391="Option",100,1)))</f>
        <v/>
      </c>
      <c r="T391" s="15">
        <f>IF(OR(J391="",I391="",I391=H391),"",ABS(J391-H391)/ABS(H391-I391))</f>
        <v/>
      </c>
      <c r="U391" s="16">
        <f>IF(Q391="","",IF(Q391&gt;0,"Win",IF(Q391&lt;0,"Loss","BE")))</f>
        <v/>
      </c>
      <c r="V391" s="16">
        <f>IF(OR(L391="",B391=""),"",L391-B391)</f>
        <v/>
      </c>
      <c r="W391" s="12">
        <f>IF(Q391="","",IF(W390="",Settings!$B$3+Q391,W390+Q391))</f>
        <v/>
      </c>
      <c r="X391" s="11" t="n"/>
      <c r="Y391" s="11" t="n"/>
      <c r="Z391" s="11" t="n"/>
      <c r="AA391" s="11" t="n"/>
      <c r="AB391" s="11" t="n"/>
      <c r="AC391" s="11" t="n"/>
      <c r="AD391" s="11" t="n"/>
      <c r="AE391" s="16">
        <f>IF(OR(AC391="",B391=""),"",AC391-B391)</f>
        <v/>
      </c>
      <c r="AF391" s="11" t="n"/>
    </row>
    <row r="392">
      <c r="A392" s="10" t="n">
        <v>391</v>
      </c>
      <c r="B392" s="11" t="n"/>
      <c r="C392" s="11" t="n"/>
      <c r="D392" s="11" t="n"/>
      <c r="E392" s="11" t="n"/>
      <c r="F392" s="11" t="n"/>
      <c r="G392" s="11" t="n"/>
      <c r="H392" s="11" t="n"/>
      <c r="I392" s="11" t="n"/>
      <c r="J392" s="11" t="n"/>
      <c r="K392" s="11" t="n"/>
      <c r="L392" s="11" t="n"/>
      <c r="M392" s="11" t="n"/>
      <c r="N392" s="11" t="n"/>
      <c r="O392" s="11" t="n"/>
      <c r="P392" s="12">
        <f>IF(OR(N392="",H392=""),"",IF(F392="Short",(H392-N392),(N392-H392))*K392*IF(E392="Option",100,1))</f>
        <v/>
      </c>
      <c r="Q392" s="12">
        <f>IF(P392="","",P392-O392)</f>
        <v/>
      </c>
      <c r="R392" s="13">
        <f>IF(Q392="","",IF(H392*K392=0,"",Q392/(H392*K392*IF(E392="Option",100,1))*100))</f>
        <v/>
      </c>
      <c r="S392" s="14">
        <f>IF(OR(Q392="",I392="",I392=H392),"",Q392/(ABS(H392-I392)*K392*IF(E392="Option",100,1)))</f>
        <v/>
      </c>
      <c r="T392" s="15">
        <f>IF(OR(J392="",I392="",I392=H392),"",ABS(J392-H392)/ABS(H392-I392))</f>
        <v/>
      </c>
      <c r="U392" s="16">
        <f>IF(Q392="","",IF(Q392&gt;0,"Win",IF(Q392&lt;0,"Loss","BE")))</f>
        <v/>
      </c>
      <c r="V392" s="16">
        <f>IF(OR(L392="",B392=""),"",L392-B392)</f>
        <v/>
      </c>
      <c r="W392" s="12">
        <f>IF(Q392="","",IF(W391="",Settings!$B$3+Q392,W391+Q392))</f>
        <v/>
      </c>
      <c r="X392" s="11" t="n"/>
      <c r="Y392" s="11" t="n"/>
      <c r="Z392" s="11" t="n"/>
      <c r="AA392" s="11" t="n"/>
      <c r="AB392" s="11" t="n"/>
      <c r="AC392" s="11" t="n"/>
      <c r="AD392" s="11" t="n"/>
      <c r="AE392" s="16">
        <f>IF(OR(AC392="",B392=""),"",AC392-B392)</f>
        <v/>
      </c>
      <c r="AF392" s="11" t="n"/>
    </row>
    <row r="393">
      <c r="A393" s="10" t="n">
        <v>392</v>
      </c>
      <c r="B393" s="11" t="n"/>
      <c r="C393" s="11" t="n"/>
      <c r="D393" s="11" t="n"/>
      <c r="E393" s="11" t="n"/>
      <c r="F393" s="11" t="n"/>
      <c r="G393" s="11" t="n"/>
      <c r="H393" s="11" t="n"/>
      <c r="I393" s="11" t="n"/>
      <c r="J393" s="11" t="n"/>
      <c r="K393" s="11" t="n"/>
      <c r="L393" s="11" t="n"/>
      <c r="M393" s="11" t="n"/>
      <c r="N393" s="11" t="n"/>
      <c r="O393" s="11" t="n"/>
      <c r="P393" s="12">
        <f>IF(OR(N393="",H393=""),"",IF(F393="Short",(H393-N393),(N393-H393))*K393*IF(E393="Option",100,1))</f>
        <v/>
      </c>
      <c r="Q393" s="12">
        <f>IF(P393="","",P393-O393)</f>
        <v/>
      </c>
      <c r="R393" s="13">
        <f>IF(Q393="","",IF(H393*K393=0,"",Q393/(H393*K393*IF(E393="Option",100,1))*100))</f>
        <v/>
      </c>
      <c r="S393" s="14">
        <f>IF(OR(Q393="",I393="",I393=H393),"",Q393/(ABS(H393-I393)*K393*IF(E393="Option",100,1)))</f>
        <v/>
      </c>
      <c r="T393" s="15">
        <f>IF(OR(J393="",I393="",I393=H393),"",ABS(J393-H393)/ABS(H393-I393))</f>
        <v/>
      </c>
      <c r="U393" s="16">
        <f>IF(Q393="","",IF(Q393&gt;0,"Win",IF(Q393&lt;0,"Loss","BE")))</f>
        <v/>
      </c>
      <c r="V393" s="16">
        <f>IF(OR(L393="",B393=""),"",L393-B393)</f>
        <v/>
      </c>
      <c r="W393" s="12">
        <f>IF(Q393="","",IF(W392="",Settings!$B$3+Q393,W392+Q393))</f>
        <v/>
      </c>
      <c r="X393" s="11" t="n"/>
      <c r="Y393" s="11" t="n"/>
      <c r="Z393" s="11" t="n"/>
      <c r="AA393" s="11" t="n"/>
      <c r="AB393" s="11" t="n"/>
      <c r="AC393" s="11" t="n"/>
      <c r="AD393" s="11" t="n"/>
      <c r="AE393" s="16">
        <f>IF(OR(AC393="",B393=""),"",AC393-B393)</f>
        <v/>
      </c>
      <c r="AF393" s="11" t="n"/>
    </row>
    <row r="394">
      <c r="A394" s="10" t="n">
        <v>393</v>
      </c>
      <c r="B394" s="11" t="n"/>
      <c r="C394" s="11" t="n"/>
      <c r="D394" s="11" t="n"/>
      <c r="E394" s="11" t="n"/>
      <c r="F394" s="11" t="n"/>
      <c r="G394" s="11" t="n"/>
      <c r="H394" s="11" t="n"/>
      <c r="I394" s="11" t="n"/>
      <c r="J394" s="11" t="n"/>
      <c r="K394" s="11" t="n"/>
      <c r="L394" s="11" t="n"/>
      <c r="M394" s="11" t="n"/>
      <c r="N394" s="11" t="n"/>
      <c r="O394" s="11" t="n"/>
      <c r="P394" s="12">
        <f>IF(OR(N394="",H394=""),"",IF(F394="Short",(H394-N394),(N394-H394))*K394*IF(E394="Option",100,1))</f>
        <v/>
      </c>
      <c r="Q394" s="12">
        <f>IF(P394="","",P394-O394)</f>
        <v/>
      </c>
      <c r="R394" s="13">
        <f>IF(Q394="","",IF(H394*K394=0,"",Q394/(H394*K394*IF(E394="Option",100,1))*100))</f>
        <v/>
      </c>
      <c r="S394" s="14">
        <f>IF(OR(Q394="",I394="",I394=H394),"",Q394/(ABS(H394-I394)*K394*IF(E394="Option",100,1)))</f>
        <v/>
      </c>
      <c r="T394" s="15">
        <f>IF(OR(J394="",I394="",I394=H394),"",ABS(J394-H394)/ABS(H394-I394))</f>
        <v/>
      </c>
      <c r="U394" s="16">
        <f>IF(Q394="","",IF(Q394&gt;0,"Win",IF(Q394&lt;0,"Loss","BE")))</f>
        <v/>
      </c>
      <c r="V394" s="16">
        <f>IF(OR(L394="",B394=""),"",L394-B394)</f>
        <v/>
      </c>
      <c r="W394" s="12">
        <f>IF(Q394="","",IF(W393="",Settings!$B$3+Q394,W393+Q394))</f>
        <v/>
      </c>
      <c r="X394" s="11" t="n"/>
      <c r="Y394" s="11" t="n"/>
      <c r="Z394" s="11" t="n"/>
      <c r="AA394" s="11" t="n"/>
      <c r="AB394" s="11" t="n"/>
      <c r="AC394" s="11" t="n"/>
      <c r="AD394" s="11" t="n"/>
      <c r="AE394" s="16">
        <f>IF(OR(AC394="",B394=""),"",AC394-B394)</f>
        <v/>
      </c>
      <c r="AF394" s="11" t="n"/>
    </row>
    <row r="395">
      <c r="A395" s="10" t="n">
        <v>394</v>
      </c>
      <c r="B395" s="11" t="n"/>
      <c r="C395" s="11" t="n"/>
      <c r="D395" s="11" t="n"/>
      <c r="E395" s="11" t="n"/>
      <c r="F395" s="11" t="n"/>
      <c r="G395" s="11" t="n"/>
      <c r="H395" s="11" t="n"/>
      <c r="I395" s="11" t="n"/>
      <c r="J395" s="11" t="n"/>
      <c r="K395" s="11" t="n"/>
      <c r="L395" s="11" t="n"/>
      <c r="M395" s="11" t="n"/>
      <c r="N395" s="11" t="n"/>
      <c r="O395" s="11" t="n"/>
      <c r="P395" s="12">
        <f>IF(OR(N395="",H395=""),"",IF(F395="Short",(H395-N395),(N395-H395))*K395*IF(E395="Option",100,1))</f>
        <v/>
      </c>
      <c r="Q395" s="12">
        <f>IF(P395="","",P395-O395)</f>
        <v/>
      </c>
      <c r="R395" s="13">
        <f>IF(Q395="","",IF(H395*K395=0,"",Q395/(H395*K395*IF(E395="Option",100,1))*100))</f>
        <v/>
      </c>
      <c r="S395" s="14">
        <f>IF(OR(Q395="",I395="",I395=H395),"",Q395/(ABS(H395-I395)*K395*IF(E395="Option",100,1)))</f>
        <v/>
      </c>
      <c r="T395" s="15">
        <f>IF(OR(J395="",I395="",I395=H395),"",ABS(J395-H395)/ABS(H395-I395))</f>
        <v/>
      </c>
      <c r="U395" s="16">
        <f>IF(Q395="","",IF(Q395&gt;0,"Win",IF(Q395&lt;0,"Loss","BE")))</f>
        <v/>
      </c>
      <c r="V395" s="16">
        <f>IF(OR(L395="",B395=""),"",L395-B395)</f>
        <v/>
      </c>
      <c r="W395" s="12">
        <f>IF(Q395="","",IF(W394="",Settings!$B$3+Q395,W394+Q395))</f>
        <v/>
      </c>
      <c r="X395" s="11" t="n"/>
      <c r="Y395" s="11" t="n"/>
      <c r="Z395" s="11" t="n"/>
      <c r="AA395" s="11" t="n"/>
      <c r="AB395" s="11" t="n"/>
      <c r="AC395" s="11" t="n"/>
      <c r="AD395" s="11" t="n"/>
      <c r="AE395" s="16">
        <f>IF(OR(AC395="",B395=""),"",AC395-B395)</f>
        <v/>
      </c>
      <c r="AF395" s="11" t="n"/>
    </row>
    <row r="396">
      <c r="A396" s="10" t="n">
        <v>395</v>
      </c>
      <c r="B396" s="11" t="n"/>
      <c r="C396" s="11" t="n"/>
      <c r="D396" s="11" t="n"/>
      <c r="E396" s="11" t="n"/>
      <c r="F396" s="11" t="n"/>
      <c r="G396" s="11" t="n"/>
      <c r="H396" s="11" t="n"/>
      <c r="I396" s="11" t="n"/>
      <c r="J396" s="11" t="n"/>
      <c r="K396" s="11" t="n"/>
      <c r="L396" s="11" t="n"/>
      <c r="M396" s="11" t="n"/>
      <c r="N396" s="11" t="n"/>
      <c r="O396" s="11" t="n"/>
      <c r="P396" s="12">
        <f>IF(OR(N396="",H396=""),"",IF(F396="Short",(H396-N396),(N396-H396))*K396*IF(E396="Option",100,1))</f>
        <v/>
      </c>
      <c r="Q396" s="12">
        <f>IF(P396="","",P396-O396)</f>
        <v/>
      </c>
      <c r="R396" s="13">
        <f>IF(Q396="","",IF(H396*K396=0,"",Q396/(H396*K396*IF(E396="Option",100,1))*100))</f>
        <v/>
      </c>
      <c r="S396" s="14">
        <f>IF(OR(Q396="",I396="",I396=H396),"",Q396/(ABS(H396-I396)*K396*IF(E396="Option",100,1)))</f>
        <v/>
      </c>
      <c r="T396" s="15">
        <f>IF(OR(J396="",I396="",I396=H396),"",ABS(J396-H396)/ABS(H396-I396))</f>
        <v/>
      </c>
      <c r="U396" s="16">
        <f>IF(Q396="","",IF(Q396&gt;0,"Win",IF(Q396&lt;0,"Loss","BE")))</f>
        <v/>
      </c>
      <c r="V396" s="16">
        <f>IF(OR(L396="",B396=""),"",L396-B396)</f>
        <v/>
      </c>
      <c r="W396" s="12">
        <f>IF(Q396="","",IF(W395="",Settings!$B$3+Q396,W395+Q396))</f>
        <v/>
      </c>
      <c r="X396" s="11" t="n"/>
      <c r="Y396" s="11" t="n"/>
      <c r="Z396" s="11" t="n"/>
      <c r="AA396" s="11" t="n"/>
      <c r="AB396" s="11" t="n"/>
      <c r="AC396" s="11" t="n"/>
      <c r="AD396" s="11" t="n"/>
      <c r="AE396" s="16">
        <f>IF(OR(AC396="",B396=""),"",AC396-B396)</f>
        <v/>
      </c>
      <c r="AF396" s="11" t="n"/>
    </row>
    <row r="397">
      <c r="A397" s="10" t="n">
        <v>396</v>
      </c>
      <c r="B397" s="11" t="n"/>
      <c r="C397" s="11" t="n"/>
      <c r="D397" s="11" t="n"/>
      <c r="E397" s="11" t="n"/>
      <c r="F397" s="11" t="n"/>
      <c r="G397" s="11" t="n"/>
      <c r="H397" s="11" t="n"/>
      <c r="I397" s="11" t="n"/>
      <c r="J397" s="11" t="n"/>
      <c r="K397" s="11" t="n"/>
      <c r="L397" s="11" t="n"/>
      <c r="M397" s="11" t="n"/>
      <c r="N397" s="11" t="n"/>
      <c r="O397" s="11" t="n"/>
      <c r="P397" s="12">
        <f>IF(OR(N397="",H397=""),"",IF(F397="Short",(H397-N397),(N397-H397))*K397*IF(E397="Option",100,1))</f>
        <v/>
      </c>
      <c r="Q397" s="12">
        <f>IF(P397="","",P397-O397)</f>
        <v/>
      </c>
      <c r="R397" s="13">
        <f>IF(Q397="","",IF(H397*K397=0,"",Q397/(H397*K397*IF(E397="Option",100,1))*100))</f>
        <v/>
      </c>
      <c r="S397" s="14">
        <f>IF(OR(Q397="",I397="",I397=H397),"",Q397/(ABS(H397-I397)*K397*IF(E397="Option",100,1)))</f>
        <v/>
      </c>
      <c r="T397" s="15">
        <f>IF(OR(J397="",I397="",I397=H397),"",ABS(J397-H397)/ABS(H397-I397))</f>
        <v/>
      </c>
      <c r="U397" s="16">
        <f>IF(Q397="","",IF(Q397&gt;0,"Win",IF(Q397&lt;0,"Loss","BE")))</f>
        <v/>
      </c>
      <c r="V397" s="16">
        <f>IF(OR(L397="",B397=""),"",L397-B397)</f>
        <v/>
      </c>
      <c r="W397" s="12">
        <f>IF(Q397="","",IF(W396="",Settings!$B$3+Q397,W396+Q397))</f>
        <v/>
      </c>
      <c r="X397" s="11" t="n"/>
      <c r="Y397" s="11" t="n"/>
      <c r="Z397" s="11" t="n"/>
      <c r="AA397" s="11" t="n"/>
      <c r="AB397" s="11" t="n"/>
      <c r="AC397" s="11" t="n"/>
      <c r="AD397" s="11" t="n"/>
      <c r="AE397" s="16">
        <f>IF(OR(AC397="",B397=""),"",AC397-B397)</f>
        <v/>
      </c>
      <c r="AF397" s="11" t="n"/>
    </row>
    <row r="398">
      <c r="A398" s="10" t="n">
        <v>397</v>
      </c>
      <c r="B398" s="11" t="n"/>
      <c r="C398" s="11" t="n"/>
      <c r="D398" s="11" t="n"/>
      <c r="E398" s="11" t="n"/>
      <c r="F398" s="11" t="n"/>
      <c r="G398" s="11" t="n"/>
      <c r="H398" s="11" t="n"/>
      <c r="I398" s="11" t="n"/>
      <c r="J398" s="11" t="n"/>
      <c r="K398" s="11" t="n"/>
      <c r="L398" s="11" t="n"/>
      <c r="M398" s="11" t="n"/>
      <c r="N398" s="11" t="n"/>
      <c r="O398" s="11" t="n"/>
      <c r="P398" s="12">
        <f>IF(OR(N398="",H398=""),"",IF(F398="Short",(H398-N398),(N398-H398))*K398*IF(E398="Option",100,1))</f>
        <v/>
      </c>
      <c r="Q398" s="12">
        <f>IF(P398="","",P398-O398)</f>
        <v/>
      </c>
      <c r="R398" s="13">
        <f>IF(Q398="","",IF(H398*K398=0,"",Q398/(H398*K398*IF(E398="Option",100,1))*100))</f>
        <v/>
      </c>
      <c r="S398" s="14">
        <f>IF(OR(Q398="",I398="",I398=H398),"",Q398/(ABS(H398-I398)*K398*IF(E398="Option",100,1)))</f>
        <v/>
      </c>
      <c r="T398" s="15">
        <f>IF(OR(J398="",I398="",I398=H398),"",ABS(J398-H398)/ABS(H398-I398))</f>
        <v/>
      </c>
      <c r="U398" s="16">
        <f>IF(Q398="","",IF(Q398&gt;0,"Win",IF(Q398&lt;0,"Loss","BE")))</f>
        <v/>
      </c>
      <c r="V398" s="16">
        <f>IF(OR(L398="",B398=""),"",L398-B398)</f>
        <v/>
      </c>
      <c r="W398" s="12">
        <f>IF(Q398="","",IF(W397="",Settings!$B$3+Q398,W397+Q398))</f>
        <v/>
      </c>
      <c r="X398" s="11" t="n"/>
      <c r="Y398" s="11" t="n"/>
      <c r="Z398" s="11" t="n"/>
      <c r="AA398" s="11" t="n"/>
      <c r="AB398" s="11" t="n"/>
      <c r="AC398" s="11" t="n"/>
      <c r="AD398" s="11" t="n"/>
      <c r="AE398" s="16">
        <f>IF(OR(AC398="",B398=""),"",AC398-B398)</f>
        <v/>
      </c>
      <c r="AF398" s="11" t="n"/>
    </row>
    <row r="399">
      <c r="A399" s="10" t="n">
        <v>398</v>
      </c>
      <c r="B399" s="11" t="n"/>
      <c r="C399" s="11" t="n"/>
      <c r="D399" s="11" t="n"/>
      <c r="E399" s="11" t="n"/>
      <c r="F399" s="11" t="n"/>
      <c r="G399" s="11" t="n"/>
      <c r="H399" s="11" t="n"/>
      <c r="I399" s="11" t="n"/>
      <c r="J399" s="11" t="n"/>
      <c r="K399" s="11" t="n"/>
      <c r="L399" s="11" t="n"/>
      <c r="M399" s="11" t="n"/>
      <c r="N399" s="11" t="n"/>
      <c r="O399" s="11" t="n"/>
      <c r="P399" s="12">
        <f>IF(OR(N399="",H399=""),"",IF(F399="Short",(H399-N399),(N399-H399))*K399*IF(E399="Option",100,1))</f>
        <v/>
      </c>
      <c r="Q399" s="12">
        <f>IF(P399="","",P399-O399)</f>
        <v/>
      </c>
      <c r="R399" s="13">
        <f>IF(Q399="","",IF(H399*K399=0,"",Q399/(H399*K399*IF(E399="Option",100,1))*100))</f>
        <v/>
      </c>
      <c r="S399" s="14">
        <f>IF(OR(Q399="",I399="",I399=H399),"",Q399/(ABS(H399-I399)*K399*IF(E399="Option",100,1)))</f>
        <v/>
      </c>
      <c r="T399" s="15">
        <f>IF(OR(J399="",I399="",I399=H399),"",ABS(J399-H399)/ABS(H399-I399))</f>
        <v/>
      </c>
      <c r="U399" s="16">
        <f>IF(Q399="","",IF(Q399&gt;0,"Win",IF(Q399&lt;0,"Loss","BE")))</f>
        <v/>
      </c>
      <c r="V399" s="16">
        <f>IF(OR(L399="",B399=""),"",L399-B399)</f>
        <v/>
      </c>
      <c r="W399" s="12">
        <f>IF(Q399="","",IF(W398="",Settings!$B$3+Q399,W398+Q399))</f>
        <v/>
      </c>
      <c r="X399" s="11" t="n"/>
      <c r="Y399" s="11" t="n"/>
      <c r="Z399" s="11" t="n"/>
      <c r="AA399" s="11" t="n"/>
      <c r="AB399" s="11" t="n"/>
      <c r="AC399" s="11" t="n"/>
      <c r="AD399" s="11" t="n"/>
      <c r="AE399" s="16">
        <f>IF(OR(AC399="",B399=""),"",AC399-B399)</f>
        <v/>
      </c>
      <c r="AF399" s="11" t="n"/>
    </row>
    <row r="400">
      <c r="A400" s="10" t="n">
        <v>399</v>
      </c>
      <c r="B400" s="11" t="n"/>
      <c r="C400" s="11" t="n"/>
      <c r="D400" s="11" t="n"/>
      <c r="E400" s="11" t="n"/>
      <c r="F400" s="11" t="n"/>
      <c r="G400" s="11" t="n"/>
      <c r="H400" s="11" t="n"/>
      <c r="I400" s="11" t="n"/>
      <c r="J400" s="11" t="n"/>
      <c r="K400" s="11" t="n"/>
      <c r="L400" s="11" t="n"/>
      <c r="M400" s="11" t="n"/>
      <c r="N400" s="11" t="n"/>
      <c r="O400" s="11" t="n"/>
      <c r="P400" s="12">
        <f>IF(OR(N400="",H400=""),"",IF(F400="Short",(H400-N400),(N400-H400))*K400*IF(E400="Option",100,1))</f>
        <v/>
      </c>
      <c r="Q400" s="12">
        <f>IF(P400="","",P400-O400)</f>
        <v/>
      </c>
      <c r="R400" s="13">
        <f>IF(Q400="","",IF(H400*K400=0,"",Q400/(H400*K400*IF(E400="Option",100,1))*100))</f>
        <v/>
      </c>
      <c r="S400" s="14">
        <f>IF(OR(Q400="",I400="",I400=H400),"",Q400/(ABS(H400-I400)*K400*IF(E400="Option",100,1)))</f>
        <v/>
      </c>
      <c r="T400" s="15">
        <f>IF(OR(J400="",I400="",I400=H400),"",ABS(J400-H400)/ABS(H400-I400))</f>
        <v/>
      </c>
      <c r="U400" s="16">
        <f>IF(Q400="","",IF(Q400&gt;0,"Win",IF(Q400&lt;0,"Loss","BE")))</f>
        <v/>
      </c>
      <c r="V400" s="16">
        <f>IF(OR(L400="",B400=""),"",L400-B400)</f>
        <v/>
      </c>
      <c r="W400" s="12">
        <f>IF(Q400="","",IF(W399="",Settings!$B$3+Q400,W399+Q400))</f>
        <v/>
      </c>
      <c r="X400" s="11" t="n"/>
      <c r="Y400" s="11" t="n"/>
      <c r="Z400" s="11" t="n"/>
      <c r="AA400" s="11" t="n"/>
      <c r="AB400" s="11" t="n"/>
      <c r="AC400" s="11" t="n"/>
      <c r="AD400" s="11" t="n"/>
      <c r="AE400" s="16">
        <f>IF(OR(AC400="",B400=""),"",AC400-B400)</f>
        <v/>
      </c>
      <c r="AF400" s="11" t="n"/>
    </row>
    <row r="401">
      <c r="A401" s="10" t="n">
        <v>400</v>
      </c>
      <c r="B401" s="11" t="n"/>
      <c r="C401" s="11" t="n"/>
      <c r="D401" s="11" t="n"/>
      <c r="E401" s="11" t="n"/>
      <c r="F401" s="11" t="n"/>
      <c r="G401" s="11" t="n"/>
      <c r="H401" s="11" t="n"/>
      <c r="I401" s="11" t="n"/>
      <c r="J401" s="11" t="n"/>
      <c r="K401" s="11" t="n"/>
      <c r="L401" s="11" t="n"/>
      <c r="M401" s="11" t="n"/>
      <c r="N401" s="11" t="n"/>
      <c r="O401" s="11" t="n"/>
      <c r="P401" s="12">
        <f>IF(OR(N401="",H401=""),"",IF(F401="Short",(H401-N401),(N401-H401))*K401*IF(E401="Option",100,1))</f>
        <v/>
      </c>
      <c r="Q401" s="12">
        <f>IF(P401="","",P401-O401)</f>
        <v/>
      </c>
      <c r="R401" s="13">
        <f>IF(Q401="","",IF(H401*K401=0,"",Q401/(H401*K401*IF(E401="Option",100,1))*100))</f>
        <v/>
      </c>
      <c r="S401" s="14">
        <f>IF(OR(Q401="",I401="",I401=H401),"",Q401/(ABS(H401-I401)*K401*IF(E401="Option",100,1)))</f>
        <v/>
      </c>
      <c r="T401" s="15">
        <f>IF(OR(J401="",I401="",I401=H401),"",ABS(J401-H401)/ABS(H401-I401))</f>
        <v/>
      </c>
      <c r="U401" s="16">
        <f>IF(Q401="","",IF(Q401&gt;0,"Win",IF(Q401&lt;0,"Loss","BE")))</f>
        <v/>
      </c>
      <c r="V401" s="16">
        <f>IF(OR(L401="",B401=""),"",L401-B401)</f>
        <v/>
      </c>
      <c r="W401" s="12">
        <f>IF(Q401="","",IF(W400="",Settings!$B$3+Q401,W400+Q401))</f>
        <v/>
      </c>
      <c r="X401" s="11" t="n"/>
      <c r="Y401" s="11" t="n"/>
      <c r="Z401" s="11" t="n"/>
      <c r="AA401" s="11" t="n"/>
      <c r="AB401" s="11" t="n"/>
      <c r="AC401" s="11" t="n"/>
      <c r="AD401" s="11" t="n"/>
      <c r="AE401" s="16">
        <f>IF(OR(AC401="",B401=""),"",AC401-B401)</f>
        <v/>
      </c>
      <c r="AF401" s="11" t="n"/>
    </row>
    <row r="402">
      <c r="A402" s="10" t="n">
        <v>401</v>
      </c>
      <c r="B402" s="11" t="n"/>
      <c r="C402" s="11" t="n"/>
      <c r="D402" s="11" t="n"/>
      <c r="E402" s="11" t="n"/>
      <c r="F402" s="11" t="n"/>
      <c r="G402" s="11" t="n"/>
      <c r="H402" s="11" t="n"/>
      <c r="I402" s="11" t="n"/>
      <c r="J402" s="11" t="n"/>
      <c r="K402" s="11" t="n"/>
      <c r="L402" s="11" t="n"/>
      <c r="M402" s="11" t="n"/>
      <c r="N402" s="11" t="n"/>
      <c r="O402" s="11" t="n"/>
      <c r="P402" s="12">
        <f>IF(OR(N402="",H402=""),"",IF(F402="Short",(H402-N402),(N402-H402))*K402*IF(E402="Option",100,1))</f>
        <v/>
      </c>
      <c r="Q402" s="12">
        <f>IF(P402="","",P402-O402)</f>
        <v/>
      </c>
      <c r="R402" s="13">
        <f>IF(Q402="","",IF(H402*K402=0,"",Q402/(H402*K402*IF(E402="Option",100,1))*100))</f>
        <v/>
      </c>
      <c r="S402" s="14">
        <f>IF(OR(Q402="",I402="",I402=H402),"",Q402/(ABS(H402-I402)*K402*IF(E402="Option",100,1)))</f>
        <v/>
      </c>
      <c r="T402" s="15">
        <f>IF(OR(J402="",I402="",I402=H402),"",ABS(J402-H402)/ABS(H402-I402))</f>
        <v/>
      </c>
      <c r="U402" s="16">
        <f>IF(Q402="","",IF(Q402&gt;0,"Win",IF(Q402&lt;0,"Loss","BE")))</f>
        <v/>
      </c>
      <c r="V402" s="16">
        <f>IF(OR(L402="",B402=""),"",L402-B402)</f>
        <v/>
      </c>
      <c r="W402" s="12">
        <f>IF(Q402="","",IF(W401="",Settings!$B$3+Q402,W401+Q402))</f>
        <v/>
      </c>
      <c r="X402" s="11" t="n"/>
      <c r="Y402" s="11" t="n"/>
      <c r="Z402" s="11" t="n"/>
      <c r="AA402" s="11" t="n"/>
      <c r="AB402" s="11" t="n"/>
      <c r="AC402" s="11" t="n"/>
      <c r="AD402" s="11" t="n"/>
      <c r="AE402" s="16">
        <f>IF(OR(AC402="",B402=""),"",AC402-B402)</f>
        <v/>
      </c>
      <c r="AF402" s="11" t="n"/>
    </row>
    <row r="403">
      <c r="A403" s="10" t="n">
        <v>402</v>
      </c>
      <c r="B403" s="11" t="n"/>
      <c r="C403" s="11" t="n"/>
      <c r="D403" s="11" t="n"/>
      <c r="E403" s="11" t="n"/>
      <c r="F403" s="11" t="n"/>
      <c r="G403" s="11" t="n"/>
      <c r="H403" s="11" t="n"/>
      <c r="I403" s="11" t="n"/>
      <c r="J403" s="11" t="n"/>
      <c r="K403" s="11" t="n"/>
      <c r="L403" s="11" t="n"/>
      <c r="M403" s="11" t="n"/>
      <c r="N403" s="11" t="n"/>
      <c r="O403" s="11" t="n"/>
      <c r="P403" s="12">
        <f>IF(OR(N403="",H403=""),"",IF(F403="Short",(H403-N403),(N403-H403))*K403*IF(E403="Option",100,1))</f>
        <v/>
      </c>
      <c r="Q403" s="12">
        <f>IF(P403="","",P403-O403)</f>
        <v/>
      </c>
      <c r="R403" s="13">
        <f>IF(Q403="","",IF(H403*K403=0,"",Q403/(H403*K403*IF(E403="Option",100,1))*100))</f>
        <v/>
      </c>
      <c r="S403" s="14">
        <f>IF(OR(Q403="",I403="",I403=H403),"",Q403/(ABS(H403-I403)*K403*IF(E403="Option",100,1)))</f>
        <v/>
      </c>
      <c r="T403" s="15">
        <f>IF(OR(J403="",I403="",I403=H403),"",ABS(J403-H403)/ABS(H403-I403))</f>
        <v/>
      </c>
      <c r="U403" s="16">
        <f>IF(Q403="","",IF(Q403&gt;0,"Win",IF(Q403&lt;0,"Loss","BE")))</f>
        <v/>
      </c>
      <c r="V403" s="16">
        <f>IF(OR(L403="",B403=""),"",L403-B403)</f>
        <v/>
      </c>
      <c r="W403" s="12">
        <f>IF(Q403="","",IF(W402="",Settings!$B$3+Q403,W402+Q403))</f>
        <v/>
      </c>
      <c r="X403" s="11" t="n"/>
      <c r="Y403" s="11" t="n"/>
      <c r="Z403" s="11" t="n"/>
      <c r="AA403" s="11" t="n"/>
      <c r="AB403" s="11" t="n"/>
      <c r="AC403" s="11" t="n"/>
      <c r="AD403" s="11" t="n"/>
      <c r="AE403" s="16">
        <f>IF(OR(AC403="",B403=""),"",AC403-B403)</f>
        <v/>
      </c>
      <c r="AF403" s="11" t="n"/>
    </row>
    <row r="404">
      <c r="A404" s="10" t="n">
        <v>403</v>
      </c>
      <c r="B404" s="11" t="n"/>
      <c r="C404" s="11" t="n"/>
      <c r="D404" s="11" t="n"/>
      <c r="E404" s="11" t="n"/>
      <c r="F404" s="11" t="n"/>
      <c r="G404" s="11" t="n"/>
      <c r="H404" s="11" t="n"/>
      <c r="I404" s="11" t="n"/>
      <c r="J404" s="11" t="n"/>
      <c r="K404" s="11" t="n"/>
      <c r="L404" s="11" t="n"/>
      <c r="M404" s="11" t="n"/>
      <c r="N404" s="11" t="n"/>
      <c r="O404" s="11" t="n"/>
      <c r="P404" s="12">
        <f>IF(OR(N404="",H404=""),"",IF(F404="Short",(H404-N404),(N404-H404))*K404*IF(E404="Option",100,1))</f>
        <v/>
      </c>
      <c r="Q404" s="12">
        <f>IF(P404="","",P404-O404)</f>
        <v/>
      </c>
      <c r="R404" s="13">
        <f>IF(Q404="","",IF(H404*K404=0,"",Q404/(H404*K404*IF(E404="Option",100,1))*100))</f>
        <v/>
      </c>
      <c r="S404" s="14">
        <f>IF(OR(Q404="",I404="",I404=H404),"",Q404/(ABS(H404-I404)*K404*IF(E404="Option",100,1)))</f>
        <v/>
      </c>
      <c r="T404" s="15">
        <f>IF(OR(J404="",I404="",I404=H404),"",ABS(J404-H404)/ABS(H404-I404))</f>
        <v/>
      </c>
      <c r="U404" s="16">
        <f>IF(Q404="","",IF(Q404&gt;0,"Win",IF(Q404&lt;0,"Loss","BE")))</f>
        <v/>
      </c>
      <c r="V404" s="16">
        <f>IF(OR(L404="",B404=""),"",L404-B404)</f>
        <v/>
      </c>
      <c r="W404" s="12">
        <f>IF(Q404="","",IF(W403="",Settings!$B$3+Q404,W403+Q404))</f>
        <v/>
      </c>
      <c r="X404" s="11" t="n"/>
      <c r="Y404" s="11" t="n"/>
      <c r="Z404" s="11" t="n"/>
      <c r="AA404" s="11" t="n"/>
      <c r="AB404" s="11" t="n"/>
      <c r="AC404" s="11" t="n"/>
      <c r="AD404" s="11" t="n"/>
      <c r="AE404" s="16">
        <f>IF(OR(AC404="",B404=""),"",AC404-B404)</f>
        <v/>
      </c>
      <c r="AF404" s="11" t="n"/>
    </row>
    <row r="405">
      <c r="A405" s="10" t="n">
        <v>404</v>
      </c>
      <c r="B405" s="11" t="n"/>
      <c r="C405" s="11" t="n"/>
      <c r="D405" s="11" t="n"/>
      <c r="E405" s="11" t="n"/>
      <c r="F405" s="11" t="n"/>
      <c r="G405" s="11" t="n"/>
      <c r="H405" s="11" t="n"/>
      <c r="I405" s="11" t="n"/>
      <c r="J405" s="11" t="n"/>
      <c r="K405" s="11" t="n"/>
      <c r="L405" s="11" t="n"/>
      <c r="M405" s="11" t="n"/>
      <c r="N405" s="11" t="n"/>
      <c r="O405" s="11" t="n"/>
      <c r="P405" s="12">
        <f>IF(OR(N405="",H405=""),"",IF(F405="Short",(H405-N405),(N405-H405))*K405*IF(E405="Option",100,1))</f>
        <v/>
      </c>
      <c r="Q405" s="12">
        <f>IF(P405="","",P405-O405)</f>
        <v/>
      </c>
      <c r="R405" s="13">
        <f>IF(Q405="","",IF(H405*K405=0,"",Q405/(H405*K405*IF(E405="Option",100,1))*100))</f>
        <v/>
      </c>
      <c r="S405" s="14">
        <f>IF(OR(Q405="",I405="",I405=H405),"",Q405/(ABS(H405-I405)*K405*IF(E405="Option",100,1)))</f>
        <v/>
      </c>
      <c r="T405" s="15">
        <f>IF(OR(J405="",I405="",I405=H405),"",ABS(J405-H405)/ABS(H405-I405))</f>
        <v/>
      </c>
      <c r="U405" s="16">
        <f>IF(Q405="","",IF(Q405&gt;0,"Win",IF(Q405&lt;0,"Loss","BE")))</f>
        <v/>
      </c>
      <c r="V405" s="16">
        <f>IF(OR(L405="",B405=""),"",L405-B405)</f>
        <v/>
      </c>
      <c r="W405" s="12">
        <f>IF(Q405="","",IF(W404="",Settings!$B$3+Q405,W404+Q405))</f>
        <v/>
      </c>
      <c r="X405" s="11" t="n"/>
      <c r="Y405" s="11" t="n"/>
      <c r="Z405" s="11" t="n"/>
      <c r="AA405" s="11" t="n"/>
      <c r="AB405" s="11" t="n"/>
      <c r="AC405" s="11" t="n"/>
      <c r="AD405" s="11" t="n"/>
      <c r="AE405" s="16">
        <f>IF(OR(AC405="",B405=""),"",AC405-B405)</f>
        <v/>
      </c>
      <c r="AF405" s="11" t="n"/>
    </row>
    <row r="406">
      <c r="A406" s="10" t="n">
        <v>405</v>
      </c>
      <c r="B406" s="11" t="n"/>
      <c r="C406" s="11" t="n"/>
      <c r="D406" s="11" t="n"/>
      <c r="E406" s="11" t="n"/>
      <c r="F406" s="11" t="n"/>
      <c r="G406" s="11" t="n"/>
      <c r="H406" s="11" t="n"/>
      <c r="I406" s="11" t="n"/>
      <c r="J406" s="11" t="n"/>
      <c r="K406" s="11" t="n"/>
      <c r="L406" s="11" t="n"/>
      <c r="M406" s="11" t="n"/>
      <c r="N406" s="11" t="n"/>
      <c r="O406" s="11" t="n"/>
      <c r="P406" s="12">
        <f>IF(OR(N406="",H406=""),"",IF(F406="Short",(H406-N406),(N406-H406))*K406*IF(E406="Option",100,1))</f>
        <v/>
      </c>
      <c r="Q406" s="12">
        <f>IF(P406="","",P406-O406)</f>
        <v/>
      </c>
      <c r="R406" s="13">
        <f>IF(Q406="","",IF(H406*K406=0,"",Q406/(H406*K406*IF(E406="Option",100,1))*100))</f>
        <v/>
      </c>
      <c r="S406" s="14">
        <f>IF(OR(Q406="",I406="",I406=H406),"",Q406/(ABS(H406-I406)*K406*IF(E406="Option",100,1)))</f>
        <v/>
      </c>
      <c r="T406" s="15">
        <f>IF(OR(J406="",I406="",I406=H406),"",ABS(J406-H406)/ABS(H406-I406))</f>
        <v/>
      </c>
      <c r="U406" s="16">
        <f>IF(Q406="","",IF(Q406&gt;0,"Win",IF(Q406&lt;0,"Loss","BE")))</f>
        <v/>
      </c>
      <c r="V406" s="16">
        <f>IF(OR(L406="",B406=""),"",L406-B406)</f>
        <v/>
      </c>
      <c r="W406" s="12">
        <f>IF(Q406="","",IF(W405="",Settings!$B$3+Q406,W405+Q406))</f>
        <v/>
      </c>
      <c r="X406" s="11" t="n"/>
      <c r="Y406" s="11" t="n"/>
      <c r="Z406" s="11" t="n"/>
      <c r="AA406" s="11" t="n"/>
      <c r="AB406" s="11" t="n"/>
      <c r="AC406" s="11" t="n"/>
      <c r="AD406" s="11" t="n"/>
      <c r="AE406" s="16">
        <f>IF(OR(AC406="",B406=""),"",AC406-B406)</f>
        <v/>
      </c>
      <c r="AF406" s="11" t="n"/>
    </row>
    <row r="407">
      <c r="A407" s="10" t="n">
        <v>406</v>
      </c>
      <c r="B407" s="11" t="n"/>
      <c r="C407" s="11" t="n"/>
      <c r="D407" s="11" t="n"/>
      <c r="E407" s="11" t="n"/>
      <c r="F407" s="11" t="n"/>
      <c r="G407" s="11" t="n"/>
      <c r="H407" s="11" t="n"/>
      <c r="I407" s="11" t="n"/>
      <c r="J407" s="11" t="n"/>
      <c r="K407" s="11" t="n"/>
      <c r="L407" s="11" t="n"/>
      <c r="M407" s="11" t="n"/>
      <c r="N407" s="11" t="n"/>
      <c r="O407" s="11" t="n"/>
      <c r="P407" s="12">
        <f>IF(OR(N407="",H407=""),"",IF(F407="Short",(H407-N407),(N407-H407))*K407*IF(E407="Option",100,1))</f>
        <v/>
      </c>
      <c r="Q407" s="12">
        <f>IF(P407="","",P407-O407)</f>
        <v/>
      </c>
      <c r="R407" s="13">
        <f>IF(Q407="","",IF(H407*K407=0,"",Q407/(H407*K407*IF(E407="Option",100,1))*100))</f>
        <v/>
      </c>
      <c r="S407" s="14">
        <f>IF(OR(Q407="",I407="",I407=H407),"",Q407/(ABS(H407-I407)*K407*IF(E407="Option",100,1)))</f>
        <v/>
      </c>
      <c r="T407" s="15">
        <f>IF(OR(J407="",I407="",I407=H407),"",ABS(J407-H407)/ABS(H407-I407))</f>
        <v/>
      </c>
      <c r="U407" s="16">
        <f>IF(Q407="","",IF(Q407&gt;0,"Win",IF(Q407&lt;0,"Loss","BE")))</f>
        <v/>
      </c>
      <c r="V407" s="16">
        <f>IF(OR(L407="",B407=""),"",L407-B407)</f>
        <v/>
      </c>
      <c r="W407" s="12">
        <f>IF(Q407="","",IF(W406="",Settings!$B$3+Q407,W406+Q407))</f>
        <v/>
      </c>
      <c r="X407" s="11" t="n"/>
      <c r="Y407" s="11" t="n"/>
      <c r="Z407" s="11" t="n"/>
      <c r="AA407" s="11" t="n"/>
      <c r="AB407" s="11" t="n"/>
      <c r="AC407" s="11" t="n"/>
      <c r="AD407" s="11" t="n"/>
      <c r="AE407" s="16">
        <f>IF(OR(AC407="",B407=""),"",AC407-B407)</f>
        <v/>
      </c>
      <c r="AF407" s="11" t="n"/>
    </row>
    <row r="408">
      <c r="A408" s="10" t="n">
        <v>407</v>
      </c>
      <c r="B408" s="11" t="n"/>
      <c r="C408" s="11" t="n"/>
      <c r="D408" s="11" t="n"/>
      <c r="E408" s="11" t="n"/>
      <c r="F408" s="11" t="n"/>
      <c r="G408" s="11" t="n"/>
      <c r="H408" s="11" t="n"/>
      <c r="I408" s="11" t="n"/>
      <c r="J408" s="11" t="n"/>
      <c r="K408" s="11" t="n"/>
      <c r="L408" s="11" t="n"/>
      <c r="M408" s="11" t="n"/>
      <c r="N408" s="11" t="n"/>
      <c r="O408" s="11" t="n"/>
      <c r="P408" s="12">
        <f>IF(OR(N408="",H408=""),"",IF(F408="Short",(H408-N408),(N408-H408))*K408*IF(E408="Option",100,1))</f>
        <v/>
      </c>
      <c r="Q408" s="12">
        <f>IF(P408="","",P408-O408)</f>
        <v/>
      </c>
      <c r="R408" s="13">
        <f>IF(Q408="","",IF(H408*K408=0,"",Q408/(H408*K408*IF(E408="Option",100,1))*100))</f>
        <v/>
      </c>
      <c r="S408" s="14">
        <f>IF(OR(Q408="",I408="",I408=H408),"",Q408/(ABS(H408-I408)*K408*IF(E408="Option",100,1)))</f>
        <v/>
      </c>
      <c r="T408" s="15">
        <f>IF(OR(J408="",I408="",I408=H408),"",ABS(J408-H408)/ABS(H408-I408))</f>
        <v/>
      </c>
      <c r="U408" s="16">
        <f>IF(Q408="","",IF(Q408&gt;0,"Win",IF(Q408&lt;0,"Loss","BE")))</f>
        <v/>
      </c>
      <c r="V408" s="16">
        <f>IF(OR(L408="",B408=""),"",L408-B408)</f>
        <v/>
      </c>
      <c r="W408" s="12">
        <f>IF(Q408="","",IF(W407="",Settings!$B$3+Q408,W407+Q408))</f>
        <v/>
      </c>
      <c r="X408" s="11" t="n"/>
      <c r="Y408" s="11" t="n"/>
      <c r="Z408" s="11" t="n"/>
      <c r="AA408" s="11" t="n"/>
      <c r="AB408" s="11" t="n"/>
      <c r="AC408" s="11" t="n"/>
      <c r="AD408" s="11" t="n"/>
      <c r="AE408" s="16">
        <f>IF(OR(AC408="",B408=""),"",AC408-B408)</f>
        <v/>
      </c>
      <c r="AF408" s="11" t="n"/>
    </row>
    <row r="409">
      <c r="A409" s="10" t="n">
        <v>408</v>
      </c>
      <c r="B409" s="11" t="n"/>
      <c r="C409" s="11" t="n"/>
      <c r="D409" s="11" t="n"/>
      <c r="E409" s="11" t="n"/>
      <c r="F409" s="11" t="n"/>
      <c r="G409" s="11" t="n"/>
      <c r="H409" s="11" t="n"/>
      <c r="I409" s="11" t="n"/>
      <c r="J409" s="11" t="n"/>
      <c r="K409" s="11" t="n"/>
      <c r="L409" s="11" t="n"/>
      <c r="M409" s="11" t="n"/>
      <c r="N409" s="11" t="n"/>
      <c r="O409" s="11" t="n"/>
      <c r="P409" s="12">
        <f>IF(OR(N409="",H409=""),"",IF(F409="Short",(H409-N409),(N409-H409))*K409*IF(E409="Option",100,1))</f>
        <v/>
      </c>
      <c r="Q409" s="12">
        <f>IF(P409="","",P409-O409)</f>
        <v/>
      </c>
      <c r="R409" s="13">
        <f>IF(Q409="","",IF(H409*K409=0,"",Q409/(H409*K409*IF(E409="Option",100,1))*100))</f>
        <v/>
      </c>
      <c r="S409" s="14">
        <f>IF(OR(Q409="",I409="",I409=H409),"",Q409/(ABS(H409-I409)*K409*IF(E409="Option",100,1)))</f>
        <v/>
      </c>
      <c r="T409" s="15">
        <f>IF(OR(J409="",I409="",I409=H409),"",ABS(J409-H409)/ABS(H409-I409))</f>
        <v/>
      </c>
      <c r="U409" s="16">
        <f>IF(Q409="","",IF(Q409&gt;0,"Win",IF(Q409&lt;0,"Loss","BE")))</f>
        <v/>
      </c>
      <c r="V409" s="16">
        <f>IF(OR(L409="",B409=""),"",L409-B409)</f>
        <v/>
      </c>
      <c r="W409" s="12">
        <f>IF(Q409="","",IF(W408="",Settings!$B$3+Q409,W408+Q409))</f>
        <v/>
      </c>
      <c r="X409" s="11" t="n"/>
      <c r="Y409" s="11" t="n"/>
      <c r="Z409" s="11" t="n"/>
      <c r="AA409" s="11" t="n"/>
      <c r="AB409" s="11" t="n"/>
      <c r="AC409" s="11" t="n"/>
      <c r="AD409" s="11" t="n"/>
      <c r="AE409" s="16">
        <f>IF(OR(AC409="",B409=""),"",AC409-B409)</f>
        <v/>
      </c>
      <c r="AF409" s="11" t="n"/>
    </row>
    <row r="410">
      <c r="A410" s="10" t="n">
        <v>409</v>
      </c>
      <c r="B410" s="11" t="n"/>
      <c r="C410" s="11" t="n"/>
      <c r="D410" s="11" t="n"/>
      <c r="E410" s="11" t="n"/>
      <c r="F410" s="11" t="n"/>
      <c r="G410" s="11" t="n"/>
      <c r="H410" s="11" t="n"/>
      <c r="I410" s="11" t="n"/>
      <c r="J410" s="11" t="n"/>
      <c r="K410" s="11" t="n"/>
      <c r="L410" s="11" t="n"/>
      <c r="M410" s="11" t="n"/>
      <c r="N410" s="11" t="n"/>
      <c r="O410" s="11" t="n"/>
      <c r="P410" s="12">
        <f>IF(OR(N410="",H410=""),"",IF(F410="Short",(H410-N410),(N410-H410))*K410*IF(E410="Option",100,1))</f>
        <v/>
      </c>
      <c r="Q410" s="12">
        <f>IF(P410="","",P410-O410)</f>
        <v/>
      </c>
      <c r="R410" s="13">
        <f>IF(Q410="","",IF(H410*K410=0,"",Q410/(H410*K410*IF(E410="Option",100,1))*100))</f>
        <v/>
      </c>
      <c r="S410" s="14">
        <f>IF(OR(Q410="",I410="",I410=H410),"",Q410/(ABS(H410-I410)*K410*IF(E410="Option",100,1)))</f>
        <v/>
      </c>
      <c r="T410" s="15">
        <f>IF(OR(J410="",I410="",I410=H410),"",ABS(J410-H410)/ABS(H410-I410))</f>
        <v/>
      </c>
      <c r="U410" s="16">
        <f>IF(Q410="","",IF(Q410&gt;0,"Win",IF(Q410&lt;0,"Loss","BE")))</f>
        <v/>
      </c>
      <c r="V410" s="16">
        <f>IF(OR(L410="",B410=""),"",L410-B410)</f>
        <v/>
      </c>
      <c r="W410" s="12">
        <f>IF(Q410="","",IF(W409="",Settings!$B$3+Q410,W409+Q410))</f>
        <v/>
      </c>
      <c r="X410" s="11" t="n"/>
      <c r="Y410" s="11" t="n"/>
      <c r="Z410" s="11" t="n"/>
      <c r="AA410" s="11" t="n"/>
      <c r="AB410" s="11" t="n"/>
      <c r="AC410" s="11" t="n"/>
      <c r="AD410" s="11" t="n"/>
      <c r="AE410" s="16">
        <f>IF(OR(AC410="",B410=""),"",AC410-B410)</f>
        <v/>
      </c>
      <c r="AF410" s="11" t="n"/>
    </row>
    <row r="411">
      <c r="A411" s="10" t="n">
        <v>410</v>
      </c>
      <c r="B411" s="11" t="n"/>
      <c r="C411" s="11" t="n"/>
      <c r="D411" s="11" t="n"/>
      <c r="E411" s="11" t="n"/>
      <c r="F411" s="11" t="n"/>
      <c r="G411" s="11" t="n"/>
      <c r="H411" s="11" t="n"/>
      <c r="I411" s="11" t="n"/>
      <c r="J411" s="11" t="n"/>
      <c r="K411" s="11" t="n"/>
      <c r="L411" s="11" t="n"/>
      <c r="M411" s="11" t="n"/>
      <c r="N411" s="11" t="n"/>
      <c r="O411" s="11" t="n"/>
      <c r="P411" s="12">
        <f>IF(OR(N411="",H411=""),"",IF(F411="Short",(H411-N411),(N411-H411))*K411*IF(E411="Option",100,1))</f>
        <v/>
      </c>
      <c r="Q411" s="12">
        <f>IF(P411="","",P411-O411)</f>
        <v/>
      </c>
      <c r="R411" s="13">
        <f>IF(Q411="","",IF(H411*K411=0,"",Q411/(H411*K411*IF(E411="Option",100,1))*100))</f>
        <v/>
      </c>
      <c r="S411" s="14">
        <f>IF(OR(Q411="",I411="",I411=H411),"",Q411/(ABS(H411-I411)*K411*IF(E411="Option",100,1)))</f>
        <v/>
      </c>
      <c r="T411" s="15">
        <f>IF(OR(J411="",I411="",I411=H411),"",ABS(J411-H411)/ABS(H411-I411))</f>
        <v/>
      </c>
      <c r="U411" s="16">
        <f>IF(Q411="","",IF(Q411&gt;0,"Win",IF(Q411&lt;0,"Loss","BE")))</f>
        <v/>
      </c>
      <c r="V411" s="16">
        <f>IF(OR(L411="",B411=""),"",L411-B411)</f>
        <v/>
      </c>
      <c r="W411" s="12">
        <f>IF(Q411="","",IF(W410="",Settings!$B$3+Q411,W410+Q411))</f>
        <v/>
      </c>
      <c r="X411" s="11" t="n"/>
      <c r="Y411" s="11" t="n"/>
      <c r="Z411" s="11" t="n"/>
      <c r="AA411" s="11" t="n"/>
      <c r="AB411" s="11" t="n"/>
      <c r="AC411" s="11" t="n"/>
      <c r="AD411" s="11" t="n"/>
      <c r="AE411" s="16">
        <f>IF(OR(AC411="",B411=""),"",AC411-B411)</f>
        <v/>
      </c>
      <c r="AF411" s="11" t="n"/>
    </row>
    <row r="412">
      <c r="A412" s="10" t="n">
        <v>411</v>
      </c>
      <c r="B412" s="11" t="n"/>
      <c r="C412" s="11" t="n"/>
      <c r="D412" s="11" t="n"/>
      <c r="E412" s="11" t="n"/>
      <c r="F412" s="11" t="n"/>
      <c r="G412" s="11" t="n"/>
      <c r="H412" s="11" t="n"/>
      <c r="I412" s="11" t="n"/>
      <c r="J412" s="11" t="n"/>
      <c r="K412" s="11" t="n"/>
      <c r="L412" s="11" t="n"/>
      <c r="M412" s="11" t="n"/>
      <c r="N412" s="11" t="n"/>
      <c r="O412" s="11" t="n"/>
      <c r="P412" s="12">
        <f>IF(OR(N412="",H412=""),"",IF(F412="Short",(H412-N412),(N412-H412))*K412*IF(E412="Option",100,1))</f>
        <v/>
      </c>
      <c r="Q412" s="12">
        <f>IF(P412="","",P412-O412)</f>
        <v/>
      </c>
      <c r="R412" s="13">
        <f>IF(Q412="","",IF(H412*K412=0,"",Q412/(H412*K412*IF(E412="Option",100,1))*100))</f>
        <v/>
      </c>
      <c r="S412" s="14">
        <f>IF(OR(Q412="",I412="",I412=H412),"",Q412/(ABS(H412-I412)*K412*IF(E412="Option",100,1)))</f>
        <v/>
      </c>
      <c r="T412" s="15">
        <f>IF(OR(J412="",I412="",I412=H412),"",ABS(J412-H412)/ABS(H412-I412))</f>
        <v/>
      </c>
      <c r="U412" s="16">
        <f>IF(Q412="","",IF(Q412&gt;0,"Win",IF(Q412&lt;0,"Loss","BE")))</f>
        <v/>
      </c>
      <c r="V412" s="16">
        <f>IF(OR(L412="",B412=""),"",L412-B412)</f>
        <v/>
      </c>
      <c r="W412" s="12">
        <f>IF(Q412="","",IF(W411="",Settings!$B$3+Q412,W411+Q412))</f>
        <v/>
      </c>
      <c r="X412" s="11" t="n"/>
      <c r="Y412" s="11" t="n"/>
      <c r="Z412" s="11" t="n"/>
      <c r="AA412" s="11" t="n"/>
      <c r="AB412" s="11" t="n"/>
      <c r="AC412" s="11" t="n"/>
      <c r="AD412" s="11" t="n"/>
      <c r="AE412" s="16">
        <f>IF(OR(AC412="",B412=""),"",AC412-B412)</f>
        <v/>
      </c>
      <c r="AF412" s="11" t="n"/>
    </row>
    <row r="413">
      <c r="A413" s="10" t="n">
        <v>412</v>
      </c>
      <c r="B413" s="11" t="n"/>
      <c r="C413" s="11" t="n"/>
      <c r="D413" s="11" t="n"/>
      <c r="E413" s="11" t="n"/>
      <c r="F413" s="11" t="n"/>
      <c r="G413" s="11" t="n"/>
      <c r="H413" s="11" t="n"/>
      <c r="I413" s="11" t="n"/>
      <c r="J413" s="11" t="n"/>
      <c r="K413" s="11" t="n"/>
      <c r="L413" s="11" t="n"/>
      <c r="M413" s="11" t="n"/>
      <c r="N413" s="11" t="n"/>
      <c r="O413" s="11" t="n"/>
      <c r="P413" s="12">
        <f>IF(OR(N413="",H413=""),"",IF(F413="Short",(H413-N413),(N413-H413))*K413*IF(E413="Option",100,1))</f>
        <v/>
      </c>
      <c r="Q413" s="12">
        <f>IF(P413="","",P413-O413)</f>
        <v/>
      </c>
      <c r="R413" s="13">
        <f>IF(Q413="","",IF(H413*K413=0,"",Q413/(H413*K413*IF(E413="Option",100,1))*100))</f>
        <v/>
      </c>
      <c r="S413" s="14">
        <f>IF(OR(Q413="",I413="",I413=H413),"",Q413/(ABS(H413-I413)*K413*IF(E413="Option",100,1)))</f>
        <v/>
      </c>
      <c r="T413" s="15">
        <f>IF(OR(J413="",I413="",I413=H413),"",ABS(J413-H413)/ABS(H413-I413))</f>
        <v/>
      </c>
      <c r="U413" s="16">
        <f>IF(Q413="","",IF(Q413&gt;0,"Win",IF(Q413&lt;0,"Loss","BE")))</f>
        <v/>
      </c>
      <c r="V413" s="16">
        <f>IF(OR(L413="",B413=""),"",L413-B413)</f>
        <v/>
      </c>
      <c r="W413" s="12">
        <f>IF(Q413="","",IF(W412="",Settings!$B$3+Q413,W412+Q413))</f>
        <v/>
      </c>
      <c r="X413" s="11" t="n"/>
      <c r="Y413" s="11" t="n"/>
      <c r="Z413" s="11" t="n"/>
      <c r="AA413" s="11" t="n"/>
      <c r="AB413" s="11" t="n"/>
      <c r="AC413" s="11" t="n"/>
      <c r="AD413" s="11" t="n"/>
      <c r="AE413" s="16">
        <f>IF(OR(AC413="",B413=""),"",AC413-B413)</f>
        <v/>
      </c>
      <c r="AF413" s="11" t="n"/>
    </row>
    <row r="414">
      <c r="A414" s="10" t="n">
        <v>413</v>
      </c>
      <c r="B414" s="11" t="n"/>
      <c r="C414" s="11" t="n"/>
      <c r="D414" s="11" t="n"/>
      <c r="E414" s="11" t="n"/>
      <c r="F414" s="11" t="n"/>
      <c r="G414" s="11" t="n"/>
      <c r="H414" s="11" t="n"/>
      <c r="I414" s="11" t="n"/>
      <c r="J414" s="11" t="n"/>
      <c r="K414" s="11" t="n"/>
      <c r="L414" s="11" t="n"/>
      <c r="M414" s="11" t="n"/>
      <c r="N414" s="11" t="n"/>
      <c r="O414" s="11" t="n"/>
      <c r="P414" s="12">
        <f>IF(OR(N414="",H414=""),"",IF(F414="Short",(H414-N414),(N414-H414))*K414*IF(E414="Option",100,1))</f>
        <v/>
      </c>
      <c r="Q414" s="12">
        <f>IF(P414="","",P414-O414)</f>
        <v/>
      </c>
      <c r="R414" s="13">
        <f>IF(Q414="","",IF(H414*K414=0,"",Q414/(H414*K414*IF(E414="Option",100,1))*100))</f>
        <v/>
      </c>
      <c r="S414" s="14">
        <f>IF(OR(Q414="",I414="",I414=H414),"",Q414/(ABS(H414-I414)*K414*IF(E414="Option",100,1)))</f>
        <v/>
      </c>
      <c r="T414" s="15">
        <f>IF(OR(J414="",I414="",I414=H414),"",ABS(J414-H414)/ABS(H414-I414))</f>
        <v/>
      </c>
      <c r="U414" s="16">
        <f>IF(Q414="","",IF(Q414&gt;0,"Win",IF(Q414&lt;0,"Loss","BE")))</f>
        <v/>
      </c>
      <c r="V414" s="16">
        <f>IF(OR(L414="",B414=""),"",L414-B414)</f>
        <v/>
      </c>
      <c r="W414" s="12">
        <f>IF(Q414="","",IF(W413="",Settings!$B$3+Q414,W413+Q414))</f>
        <v/>
      </c>
      <c r="X414" s="11" t="n"/>
      <c r="Y414" s="11" t="n"/>
      <c r="Z414" s="11" t="n"/>
      <c r="AA414" s="11" t="n"/>
      <c r="AB414" s="11" t="n"/>
      <c r="AC414" s="11" t="n"/>
      <c r="AD414" s="11" t="n"/>
      <c r="AE414" s="16">
        <f>IF(OR(AC414="",B414=""),"",AC414-B414)</f>
        <v/>
      </c>
      <c r="AF414" s="11" t="n"/>
    </row>
    <row r="415">
      <c r="A415" s="10" t="n">
        <v>414</v>
      </c>
      <c r="B415" s="11" t="n"/>
      <c r="C415" s="11" t="n"/>
      <c r="D415" s="11" t="n"/>
      <c r="E415" s="11" t="n"/>
      <c r="F415" s="11" t="n"/>
      <c r="G415" s="11" t="n"/>
      <c r="H415" s="11" t="n"/>
      <c r="I415" s="11" t="n"/>
      <c r="J415" s="11" t="n"/>
      <c r="K415" s="11" t="n"/>
      <c r="L415" s="11" t="n"/>
      <c r="M415" s="11" t="n"/>
      <c r="N415" s="11" t="n"/>
      <c r="O415" s="11" t="n"/>
      <c r="P415" s="12">
        <f>IF(OR(N415="",H415=""),"",IF(F415="Short",(H415-N415),(N415-H415))*K415*IF(E415="Option",100,1))</f>
        <v/>
      </c>
      <c r="Q415" s="12">
        <f>IF(P415="","",P415-O415)</f>
        <v/>
      </c>
      <c r="R415" s="13">
        <f>IF(Q415="","",IF(H415*K415=0,"",Q415/(H415*K415*IF(E415="Option",100,1))*100))</f>
        <v/>
      </c>
      <c r="S415" s="14">
        <f>IF(OR(Q415="",I415="",I415=H415),"",Q415/(ABS(H415-I415)*K415*IF(E415="Option",100,1)))</f>
        <v/>
      </c>
      <c r="T415" s="15">
        <f>IF(OR(J415="",I415="",I415=H415),"",ABS(J415-H415)/ABS(H415-I415))</f>
        <v/>
      </c>
      <c r="U415" s="16">
        <f>IF(Q415="","",IF(Q415&gt;0,"Win",IF(Q415&lt;0,"Loss","BE")))</f>
        <v/>
      </c>
      <c r="V415" s="16">
        <f>IF(OR(L415="",B415=""),"",L415-B415)</f>
        <v/>
      </c>
      <c r="W415" s="12">
        <f>IF(Q415="","",IF(W414="",Settings!$B$3+Q415,W414+Q415))</f>
        <v/>
      </c>
      <c r="X415" s="11" t="n"/>
      <c r="Y415" s="11" t="n"/>
      <c r="Z415" s="11" t="n"/>
      <c r="AA415" s="11" t="n"/>
      <c r="AB415" s="11" t="n"/>
      <c r="AC415" s="11" t="n"/>
      <c r="AD415" s="11" t="n"/>
      <c r="AE415" s="16">
        <f>IF(OR(AC415="",B415=""),"",AC415-B415)</f>
        <v/>
      </c>
      <c r="AF415" s="11" t="n"/>
    </row>
    <row r="416">
      <c r="A416" s="10" t="n">
        <v>415</v>
      </c>
      <c r="B416" s="11" t="n"/>
      <c r="C416" s="11" t="n"/>
      <c r="D416" s="11" t="n"/>
      <c r="E416" s="11" t="n"/>
      <c r="F416" s="11" t="n"/>
      <c r="G416" s="11" t="n"/>
      <c r="H416" s="11" t="n"/>
      <c r="I416" s="11" t="n"/>
      <c r="J416" s="11" t="n"/>
      <c r="K416" s="11" t="n"/>
      <c r="L416" s="11" t="n"/>
      <c r="M416" s="11" t="n"/>
      <c r="N416" s="11" t="n"/>
      <c r="O416" s="11" t="n"/>
      <c r="P416" s="12">
        <f>IF(OR(N416="",H416=""),"",IF(F416="Short",(H416-N416),(N416-H416))*K416*IF(E416="Option",100,1))</f>
        <v/>
      </c>
      <c r="Q416" s="12">
        <f>IF(P416="","",P416-O416)</f>
        <v/>
      </c>
      <c r="R416" s="13">
        <f>IF(Q416="","",IF(H416*K416=0,"",Q416/(H416*K416*IF(E416="Option",100,1))*100))</f>
        <v/>
      </c>
      <c r="S416" s="14">
        <f>IF(OR(Q416="",I416="",I416=H416),"",Q416/(ABS(H416-I416)*K416*IF(E416="Option",100,1)))</f>
        <v/>
      </c>
      <c r="T416" s="15">
        <f>IF(OR(J416="",I416="",I416=H416),"",ABS(J416-H416)/ABS(H416-I416))</f>
        <v/>
      </c>
      <c r="U416" s="16">
        <f>IF(Q416="","",IF(Q416&gt;0,"Win",IF(Q416&lt;0,"Loss","BE")))</f>
        <v/>
      </c>
      <c r="V416" s="16">
        <f>IF(OR(L416="",B416=""),"",L416-B416)</f>
        <v/>
      </c>
      <c r="W416" s="12">
        <f>IF(Q416="","",IF(W415="",Settings!$B$3+Q416,W415+Q416))</f>
        <v/>
      </c>
      <c r="X416" s="11" t="n"/>
      <c r="Y416" s="11" t="n"/>
      <c r="Z416" s="11" t="n"/>
      <c r="AA416" s="11" t="n"/>
      <c r="AB416" s="11" t="n"/>
      <c r="AC416" s="11" t="n"/>
      <c r="AD416" s="11" t="n"/>
      <c r="AE416" s="16">
        <f>IF(OR(AC416="",B416=""),"",AC416-B416)</f>
        <v/>
      </c>
      <c r="AF416" s="11" t="n"/>
    </row>
    <row r="417">
      <c r="A417" s="10" t="n">
        <v>416</v>
      </c>
      <c r="B417" s="11" t="n"/>
      <c r="C417" s="11" t="n"/>
      <c r="D417" s="11" t="n"/>
      <c r="E417" s="11" t="n"/>
      <c r="F417" s="11" t="n"/>
      <c r="G417" s="11" t="n"/>
      <c r="H417" s="11" t="n"/>
      <c r="I417" s="11" t="n"/>
      <c r="J417" s="11" t="n"/>
      <c r="K417" s="11" t="n"/>
      <c r="L417" s="11" t="n"/>
      <c r="M417" s="11" t="n"/>
      <c r="N417" s="11" t="n"/>
      <c r="O417" s="11" t="n"/>
      <c r="P417" s="12">
        <f>IF(OR(N417="",H417=""),"",IF(F417="Short",(H417-N417),(N417-H417))*K417*IF(E417="Option",100,1))</f>
        <v/>
      </c>
      <c r="Q417" s="12">
        <f>IF(P417="","",P417-O417)</f>
        <v/>
      </c>
      <c r="R417" s="13">
        <f>IF(Q417="","",IF(H417*K417=0,"",Q417/(H417*K417*IF(E417="Option",100,1))*100))</f>
        <v/>
      </c>
      <c r="S417" s="14">
        <f>IF(OR(Q417="",I417="",I417=H417),"",Q417/(ABS(H417-I417)*K417*IF(E417="Option",100,1)))</f>
        <v/>
      </c>
      <c r="T417" s="15">
        <f>IF(OR(J417="",I417="",I417=H417),"",ABS(J417-H417)/ABS(H417-I417))</f>
        <v/>
      </c>
      <c r="U417" s="16">
        <f>IF(Q417="","",IF(Q417&gt;0,"Win",IF(Q417&lt;0,"Loss","BE")))</f>
        <v/>
      </c>
      <c r="V417" s="16">
        <f>IF(OR(L417="",B417=""),"",L417-B417)</f>
        <v/>
      </c>
      <c r="W417" s="12">
        <f>IF(Q417="","",IF(W416="",Settings!$B$3+Q417,W416+Q417))</f>
        <v/>
      </c>
      <c r="X417" s="11" t="n"/>
      <c r="Y417" s="11" t="n"/>
      <c r="Z417" s="11" t="n"/>
      <c r="AA417" s="11" t="n"/>
      <c r="AB417" s="11" t="n"/>
      <c r="AC417" s="11" t="n"/>
      <c r="AD417" s="11" t="n"/>
      <c r="AE417" s="16">
        <f>IF(OR(AC417="",B417=""),"",AC417-B417)</f>
        <v/>
      </c>
      <c r="AF417" s="11" t="n"/>
    </row>
    <row r="418">
      <c r="A418" s="10" t="n">
        <v>417</v>
      </c>
      <c r="B418" s="11" t="n"/>
      <c r="C418" s="11" t="n"/>
      <c r="D418" s="11" t="n"/>
      <c r="E418" s="11" t="n"/>
      <c r="F418" s="11" t="n"/>
      <c r="G418" s="11" t="n"/>
      <c r="H418" s="11" t="n"/>
      <c r="I418" s="11" t="n"/>
      <c r="J418" s="11" t="n"/>
      <c r="K418" s="11" t="n"/>
      <c r="L418" s="11" t="n"/>
      <c r="M418" s="11" t="n"/>
      <c r="N418" s="11" t="n"/>
      <c r="O418" s="11" t="n"/>
      <c r="P418" s="12">
        <f>IF(OR(N418="",H418=""),"",IF(F418="Short",(H418-N418),(N418-H418))*K418*IF(E418="Option",100,1))</f>
        <v/>
      </c>
      <c r="Q418" s="12">
        <f>IF(P418="","",P418-O418)</f>
        <v/>
      </c>
      <c r="R418" s="13">
        <f>IF(Q418="","",IF(H418*K418=0,"",Q418/(H418*K418*IF(E418="Option",100,1))*100))</f>
        <v/>
      </c>
      <c r="S418" s="14">
        <f>IF(OR(Q418="",I418="",I418=H418),"",Q418/(ABS(H418-I418)*K418*IF(E418="Option",100,1)))</f>
        <v/>
      </c>
      <c r="T418" s="15">
        <f>IF(OR(J418="",I418="",I418=H418),"",ABS(J418-H418)/ABS(H418-I418))</f>
        <v/>
      </c>
      <c r="U418" s="16">
        <f>IF(Q418="","",IF(Q418&gt;0,"Win",IF(Q418&lt;0,"Loss","BE")))</f>
        <v/>
      </c>
      <c r="V418" s="16">
        <f>IF(OR(L418="",B418=""),"",L418-B418)</f>
        <v/>
      </c>
      <c r="W418" s="12">
        <f>IF(Q418="","",IF(W417="",Settings!$B$3+Q418,W417+Q418))</f>
        <v/>
      </c>
      <c r="X418" s="11" t="n"/>
      <c r="Y418" s="11" t="n"/>
      <c r="Z418" s="11" t="n"/>
      <c r="AA418" s="11" t="n"/>
      <c r="AB418" s="11" t="n"/>
      <c r="AC418" s="11" t="n"/>
      <c r="AD418" s="11" t="n"/>
      <c r="AE418" s="16">
        <f>IF(OR(AC418="",B418=""),"",AC418-B418)</f>
        <v/>
      </c>
      <c r="AF418" s="11" t="n"/>
    </row>
    <row r="419">
      <c r="A419" s="10" t="n">
        <v>418</v>
      </c>
      <c r="B419" s="11" t="n"/>
      <c r="C419" s="11" t="n"/>
      <c r="D419" s="11" t="n"/>
      <c r="E419" s="11" t="n"/>
      <c r="F419" s="11" t="n"/>
      <c r="G419" s="11" t="n"/>
      <c r="H419" s="11" t="n"/>
      <c r="I419" s="11" t="n"/>
      <c r="J419" s="11" t="n"/>
      <c r="K419" s="11" t="n"/>
      <c r="L419" s="11" t="n"/>
      <c r="M419" s="11" t="n"/>
      <c r="N419" s="11" t="n"/>
      <c r="O419" s="11" t="n"/>
      <c r="P419" s="12">
        <f>IF(OR(N419="",H419=""),"",IF(F419="Short",(H419-N419),(N419-H419))*K419*IF(E419="Option",100,1))</f>
        <v/>
      </c>
      <c r="Q419" s="12">
        <f>IF(P419="","",P419-O419)</f>
        <v/>
      </c>
      <c r="R419" s="13">
        <f>IF(Q419="","",IF(H419*K419=0,"",Q419/(H419*K419*IF(E419="Option",100,1))*100))</f>
        <v/>
      </c>
      <c r="S419" s="14">
        <f>IF(OR(Q419="",I419="",I419=H419),"",Q419/(ABS(H419-I419)*K419*IF(E419="Option",100,1)))</f>
        <v/>
      </c>
      <c r="T419" s="15">
        <f>IF(OR(J419="",I419="",I419=H419),"",ABS(J419-H419)/ABS(H419-I419))</f>
        <v/>
      </c>
      <c r="U419" s="16">
        <f>IF(Q419="","",IF(Q419&gt;0,"Win",IF(Q419&lt;0,"Loss","BE")))</f>
        <v/>
      </c>
      <c r="V419" s="16">
        <f>IF(OR(L419="",B419=""),"",L419-B419)</f>
        <v/>
      </c>
      <c r="W419" s="12">
        <f>IF(Q419="","",IF(W418="",Settings!$B$3+Q419,W418+Q419))</f>
        <v/>
      </c>
      <c r="X419" s="11" t="n"/>
      <c r="Y419" s="11" t="n"/>
      <c r="Z419" s="11" t="n"/>
      <c r="AA419" s="11" t="n"/>
      <c r="AB419" s="11" t="n"/>
      <c r="AC419" s="11" t="n"/>
      <c r="AD419" s="11" t="n"/>
      <c r="AE419" s="16">
        <f>IF(OR(AC419="",B419=""),"",AC419-B419)</f>
        <v/>
      </c>
      <c r="AF419" s="11" t="n"/>
    </row>
    <row r="420">
      <c r="A420" s="10" t="n">
        <v>419</v>
      </c>
      <c r="B420" s="11" t="n"/>
      <c r="C420" s="11" t="n"/>
      <c r="D420" s="11" t="n"/>
      <c r="E420" s="11" t="n"/>
      <c r="F420" s="11" t="n"/>
      <c r="G420" s="11" t="n"/>
      <c r="H420" s="11" t="n"/>
      <c r="I420" s="11" t="n"/>
      <c r="J420" s="11" t="n"/>
      <c r="K420" s="11" t="n"/>
      <c r="L420" s="11" t="n"/>
      <c r="M420" s="11" t="n"/>
      <c r="N420" s="11" t="n"/>
      <c r="O420" s="11" t="n"/>
      <c r="P420" s="12">
        <f>IF(OR(N420="",H420=""),"",IF(F420="Short",(H420-N420),(N420-H420))*K420*IF(E420="Option",100,1))</f>
        <v/>
      </c>
      <c r="Q420" s="12">
        <f>IF(P420="","",P420-O420)</f>
        <v/>
      </c>
      <c r="R420" s="13">
        <f>IF(Q420="","",IF(H420*K420=0,"",Q420/(H420*K420*IF(E420="Option",100,1))*100))</f>
        <v/>
      </c>
      <c r="S420" s="14">
        <f>IF(OR(Q420="",I420="",I420=H420),"",Q420/(ABS(H420-I420)*K420*IF(E420="Option",100,1)))</f>
        <v/>
      </c>
      <c r="T420" s="15">
        <f>IF(OR(J420="",I420="",I420=H420),"",ABS(J420-H420)/ABS(H420-I420))</f>
        <v/>
      </c>
      <c r="U420" s="16">
        <f>IF(Q420="","",IF(Q420&gt;0,"Win",IF(Q420&lt;0,"Loss","BE")))</f>
        <v/>
      </c>
      <c r="V420" s="16">
        <f>IF(OR(L420="",B420=""),"",L420-B420)</f>
        <v/>
      </c>
      <c r="W420" s="12">
        <f>IF(Q420="","",IF(W419="",Settings!$B$3+Q420,W419+Q420))</f>
        <v/>
      </c>
      <c r="X420" s="11" t="n"/>
      <c r="Y420" s="11" t="n"/>
      <c r="Z420" s="11" t="n"/>
      <c r="AA420" s="11" t="n"/>
      <c r="AB420" s="11" t="n"/>
      <c r="AC420" s="11" t="n"/>
      <c r="AD420" s="11" t="n"/>
      <c r="AE420" s="16">
        <f>IF(OR(AC420="",B420=""),"",AC420-B420)</f>
        <v/>
      </c>
      <c r="AF420" s="11" t="n"/>
    </row>
    <row r="421">
      <c r="A421" s="10" t="n">
        <v>420</v>
      </c>
      <c r="B421" s="11" t="n"/>
      <c r="C421" s="11" t="n"/>
      <c r="D421" s="11" t="n"/>
      <c r="E421" s="11" t="n"/>
      <c r="F421" s="11" t="n"/>
      <c r="G421" s="11" t="n"/>
      <c r="H421" s="11" t="n"/>
      <c r="I421" s="11" t="n"/>
      <c r="J421" s="11" t="n"/>
      <c r="K421" s="11" t="n"/>
      <c r="L421" s="11" t="n"/>
      <c r="M421" s="11" t="n"/>
      <c r="N421" s="11" t="n"/>
      <c r="O421" s="11" t="n"/>
      <c r="P421" s="12">
        <f>IF(OR(N421="",H421=""),"",IF(F421="Short",(H421-N421),(N421-H421))*K421*IF(E421="Option",100,1))</f>
        <v/>
      </c>
      <c r="Q421" s="12">
        <f>IF(P421="","",P421-O421)</f>
        <v/>
      </c>
      <c r="R421" s="13">
        <f>IF(Q421="","",IF(H421*K421=0,"",Q421/(H421*K421*IF(E421="Option",100,1))*100))</f>
        <v/>
      </c>
      <c r="S421" s="14">
        <f>IF(OR(Q421="",I421="",I421=H421),"",Q421/(ABS(H421-I421)*K421*IF(E421="Option",100,1)))</f>
        <v/>
      </c>
      <c r="T421" s="15">
        <f>IF(OR(J421="",I421="",I421=H421),"",ABS(J421-H421)/ABS(H421-I421))</f>
        <v/>
      </c>
      <c r="U421" s="16">
        <f>IF(Q421="","",IF(Q421&gt;0,"Win",IF(Q421&lt;0,"Loss","BE")))</f>
        <v/>
      </c>
      <c r="V421" s="16">
        <f>IF(OR(L421="",B421=""),"",L421-B421)</f>
        <v/>
      </c>
      <c r="W421" s="12">
        <f>IF(Q421="","",IF(W420="",Settings!$B$3+Q421,W420+Q421))</f>
        <v/>
      </c>
      <c r="X421" s="11" t="n"/>
      <c r="Y421" s="11" t="n"/>
      <c r="Z421" s="11" t="n"/>
      <c r="AA421" s="11" t="n"/>
      <c r="AB421" s="11" t="n"/>
      <c r="AC421" s="11" t="n"/>
      <c r="AD421" s="11" t="n"/>
      <c r="AE421" s="16">
        <f>IF(OR(AC421="",B421=""),"",AC421-B421)</f>
        <v/>
      </c>
      <c r="AF421" s="11" t="n"/>
    </row>
    <row r="422">
      <c r="A422" s="10" t="n">
        <v>421</v>
      </c>
      <c r="B422" s="11" t="n"/>
      <c r="C422" s="11" t="n"/>
      <c r="D422" s="11" t="n"/>
      <c r="E422" s="11" t="n"/>
      <c r="F422" s="11" t="n"/>
      <c r="G422" s="11" t="n"/>
      <c r="H422" s="11" t="n"/>
      <c r="I422" s="11" t="n"/>
      <c r="J422" s="11" t="n"/>
      <c r="K422" s="11" t="n"/>
      <c r="L422" s="11" t="n"/>
      <c r="M422" s="11" t="n"/>
      <c r="N422" s="11" t="n"/>
      <c r="O422" s="11" t="n"/>
      <c r="P422" s="12">
        <f>IF(OR(N422="",H422=""),"",IF(F422="Short",(H422-N422),(N422-H422))*K422*IF(E422="Option",100,1))</f>
        <v/>
      </c>
      <c r="Q422" s="12">
        <f>IF(P422="","",P422-O422)</f>
        <v/>
      </c>
      <c r="R422" s="13">
        <f>IF(Q422="","",IF(H422*K422=0,"",Q422/(H422*K422*IF(E422="Option",100,1))*100))</f>
        <v/>
      </c>
      <c r="S422" s="14">
        <f>IF(OR(Q422="",I422="",I422=H422),"",Q422/(ABS(H422-I422)*K422*IF(E422="Option",100,1)))</f>
        <v/>
      </c>
      <c r="T422" s="15">
        <f>IF(OR(J422="",I422="",I422=H422),"",ABS(J422-H422)/ABS(H422-I422))</f>
        <v/>
      </c>
      <c r="U422" s="16">
        <f>IF(Q422="","",IF(Q422&gt;0,"Win",IF(Q422&lt;0,"Loss","BE")))</f>
        <v/>
      </c>
      <c r="V422" s="16">
        <f>IF(OR(L422="",B422=""),"",L422-B422)</f>
        <v/>
      </c>
      <c r="W422" s="12">
        <f>IF(Q422="","",IF(W421="",Settings!$B$3+Q422,W421+Q422))</f>
        <v/>
      </c>
      <c r="X422" s="11" t="n"/>
      <c r="Y422" s="11" t="n"/>
      <c r="Z422" s="11" t="n"/>
      <c r="AA422" s="11" t="n"/>
      <c r="AB422" s="11" t="n"/>
      <c r="AC422" s="11" t="n"/>
      <c r="AD422" s="11" t="n"/>
      <c r="AE422" s="16">
        <f>IF(OR(AC422="",B422=""),"",AC422-B422)</f>
        <v/>
      </c>
      <c r="AF422" s="11" t="n"/>
    </row>
    <row r="423">
      <c r="A423" s="10" t="n">
        <v>422</v>
      </c>
      <c r="B423" s="11" t="n"/>
      <c r="C423" s="11" t="n"/>
      <c r="D423" s="11" t="n"/>
      <c r="E423" s="11" t="n"/>
      <c r="F423" s="11" t="n"/>
      <c r="G423" s="11" t="n"/>
      <c r="H423" s="11" t="n"/>
      <c r="I423" s="11" t="n"/>
      <c r="J423" s="11" t="n"/>
      <c r="K423" s="11" t="n"/>
      <c r="L423" s="11" t="n"/>
      <c r="M423" s="11" t="n"/>
      <c r="N423" s="11" t="n"/>
      <c r="O423" s="11" t="n"/>
      <c r="P423" s="12">
        <f>IF(OR(N423="",H423=""),"",IF(F423="Short",(H423-N423),(N423-H423))*K423*IF(E423="Option",100,1))</f>
        <v/>
      </c>
      <c r="Q423" s="12">
        <f>IF(P423="","",P423-O423)</f>
        <v/>
      </c>
      <c r="R423" s="13">
        <f>IF(Q423="","",IF(H423*K423=0,"",Q423/(H423*K423*IF(E423="Option",100,1))*100))</f>
        <v/>
      </c>
      <c r="S423" s="14">
        <f>IF(OR(Q423="",I423="",I423=H423),"",Q423/(ABS(H423-I423)*K423*IF(E423="Option",100,1)))</f>
        <v/>
      </c>
      <c r="T423" s="15">
        <f>IF(OR(J423="",I423="",I423=H423),"",ABS(J423-H423)/ABS(H423-I423))</f>
        <v/>
      </c>
      <c r="U423" s="16">
        <f>IF(Q423="","",IF(Q423&gt;0,"Win",IF(Q423&lt;0,"Loss","BE")))</f>
        <v/>
      </c>
      <c r="V423" s="16">
        <f>IF(OR(L423="",B423=""),"",L423-B423)</f>
        <v/>
      </c>
      <c r="W423" s="12">
        <f>IF(Q423="","",IF(W422="",Settings!$B$3+Q423,W422+Q423))</f>
        <v/>
      </c>
      <c r="X423" s="11" t="n"/>
      <c r="Y423" s="11" t="n"/>
      <c r="Z423" s="11" t="n"/>
      <c r="AA423" s="11" t="n"/>
      <c r="AB423" s="11" t="n"/>
      <c r="AC423" s="11" t="n"/>
      <c r="AD423" s="11" t="n"/>
      <c r="AE423" s="16">
        <f>IF(OR(AC423="",B423=""),"",AC423-B423)</f>
        <v/>
      </c>
      <c r="AF423" s="11" t="n"/>
    </row>
    <row r="424">
      <c r="A424" s="10" t="n">
        <v>423</v>
      </c>
      <c r="B424" s="11" t="n"/>
      <c r="C424" s="11" t="n"/>
      <c r="D424" s="11" t="n"/>
      <c r="E424" s="11" t="n"/>
      <c r="F424" s="11" t="n"/>
      <c r="G424" s="11" t="n"/>
      <c r="H424" s="11" t="n"/>
      <c r="I424" s="11" t="n"/>
      <c r="J424" s="11" t="n"/>
      <c r="K424" s="11" t="n"/>
      <c r="L424" s="11" t="n"/>
      <c r="M424" s="11" t="n"/>
      <c r="N424" s="11" t="n"/>
      <c r="O424" s="11" t="n"/>
      <c r="P424" s="12">
        <f>IF(OR(N424="",H424=""),"",IF(F424="Short",(H424-N424),(N424-H424))*K424*IF(E424="Option",100,1))</f>
        <v/>
      </c>
      <c r="Q424" s="12">
        <f>IF(P424="","",P424-O424)</f>
        <v/>
      </c>
      <c r="R424" s="13">
        <f>IF(Q424="","",IF(H424*K424=0,"",Q424/(H424*K424*IF(E424="Option",100,1))*100))</f>
        <v/>
      </c>
      <c r="S424" s="14">
        <f>IF(OR(Q424="",I424="",I424=H424),"",Q424/(ABS(H424-I424)*K424*IF(E424="Option",100,1)))</f>
        <v/>
      </c>
      <c r="T424" s="15">
        <f>IF(OR(J424="",I424="",I424=H424),"",ABS(J424-H424)/ABS(H424-I424))</f>
        <v/>
      </c>
      <c r="U424" s="16">
        <f>IF(Q424="","",IF(Q424&gt;0,"Win",IF(Q424&lt;0,"Loss","BE")))</f>
        <v/>
      </c>
      <c r="V424" s="16">
        <f>IF(OR(L424="",B424=""),"",L424-B424)</f>
        <v/>
      </c>
      <c r="W424" s="12">
        <f>IF(Q424="","",IF(W423="",Settings!$B$3+Q424,W423+Q424))</f>
        <v/>
      </c>
      <c r="X424" s="11" t="n"/>
      <c r="Y424" s="11" t="n"/>
      <c r="Z424" s="11" t="n"/>
      <c r="AA424" s="11" t="n"/>
      <c r="AB424" s="11" t="n"/>
      <c r="AC424" s="11" t="n"/>
      <c r="AD424" s="11" t="n"/>
      <c r="AE424" s="16">
        <f>IF(OR(AC424="",B424=""),"",AC424-B424)</f>
        <v/>
      </c>
      <c r="AF424" s="11" t="n"/>
    </row>
    <row r="425">
      <c r="A425" s="10" t="n">
        <v>424</v>
      </c>
      <c r="B425" s="11" t="n"/>
      <c r="C425" s="11" t="n"/>
      <c r="D425" s="11" t="n"/>
      <c r="E425" s="11" t="n"/>
      <c r="F425" s="11" t="n"/>
      <c r="G425" s="11" t="n"/>
      <c r="H425" s="11" t="n"/>
      <c r="I425" s="11" t="n"/>
      <c r="J425" s="11" t="n"/>
      <c r="K425" s="11" t="n"/>
      <c r="L425" s="11" t="n"/>
      <c r="M425" s="11" t="n"/>
      <c r="N425" s="11" t="n"/>
      <c r="O425" s="11" t="n"/>
      <c r="P425" s="12">
        <f>IF(OR(N425="",H425=""),"",IF(F425="Short",(H425-N425),(N425-H425))*K425*IF(E425="Option",100,1))</f>
        <v/>
      </c>
      <c r="Q425" s="12">
        <f>IF(P425="","",P425-O425)</f>
        <v/>
      </c>
      <c r="R425" s="13">
        <f>IF(Q425="","",IF(H425*K425=0,"",Q425/(H425*K425*IF(E425="Option",100,1))*100))</f>
        <v/>
      </c>
      <c r="S425" s="14">
        <f>IF(OR(Q425="",I425="",I425=H425),"",Q425/(ABS(H425-I425)*K425*IF(E425="Option",100,1)))</f>
        <v/>
      </c>
      <c r="T425" s="15">
        <f>IF(OR(J425="",I425="",I425=H425),"",ABS(J425-H425)/ABS(H425-I425))</f>
        <v/>
      </c>
      <c r="U425" s="16">
        <f>IF(Q425="","",IF(Q425&gt;0,"Win",IF(Q425&lt;0,"Loss","BE")))</f>
        <v/>
      </c>
      <c r="V425" s="16">
        <f>IF(OR(L425="",B425=""),"",L425-B425)</f>
        <v/>
      </c>
      <c r="W425" s="12">
        <f>IF(Q425="","",IF(W424="",Settings!$B$3+Q425,W424+Q425))</f>
        <v/>
      </c>
      <c r="X425" s="11" t="n"/>
      <c r="Y425" s="11" t="n"/>
      <c r="Z425" s="11" t="n"/>
      <c r="AA425" s="11" t="n"/>
      <c r="AB425" s="11" t="n"/>
      <c r="AC425" s="11" t="n"/>
      <c r="AD425" s="11" t="n"/>
      <c r="AE425" s="16">
        <f>IF(OR(AC425="",B425=""),"",AC425-B425)</f>
        <v/>
      </c>
      <c r="AF425" s="11" t="n"/>
    </row>
    <row r="426">
      <c r="A426" s="10" t="n">
        <v>425</v>
      </c>
      <c r="B426" s="11" t="n"/>
      <c r="C426" s="11" t="n"/>
      <c r="D426" s="11" t="n"/>
      <c r="E426" s="11" t="n"/>
      <c r="F426" s="11" t="n"/>
      <c r="G426" s="11" t="n"/>
      <c r="H426" s="11" t="n"/>
      <c r="I426" s="11" t="n"/>
      <c r="J426" s="11" t="n"/>
      <c r="K426" s="11" t="n"/>
      <c r="L426" s="11" t="n"/>
      <c r="M426" s="11" t="n"/>
      <c r="N426" s="11" t="n"/>
      <c r="O426" s="11" t="n"/>
      <c r="P426" s="12">
        <f>IF(OR(N426="",H426=""),"",IF(F426="Short",(H426-N426),(N426-H426))*K426*IF(E426="Option",100,1))</f>
        <v/>
      </c>
      <c r="Q426" s="12">
        <f>IF(P426="","",P426-O426)</f>
        <v/>
      </c>
      <c r="R426" s="13">
        <f>IF(Q426="","",IF(H426*K426=0,"",Q426/(H426*K426*IF(E426="Option",100,1))*100))</f>
        <v/>
      </c>
      <c r="S426" s="14">
        <f>IF(OR(Q426="",I426="",I426=H426),"",Q426/(ABS(H426-I426)*K426*IF(E426="Option",100,1)))</f>
        <v/>
      </c>
      <c r="T426" s="15">
        <f>IF(OR(J426="",I426="",I426=H426),"",ABS(J426-H426)/ABS(H426-I426))</f>
        <v/>
      </c>
      <c r="U426" s="16">
        <f>IF(Q426="","",IF(Q426&gt;0,"Win",IF(Q426&lt;0,"Loss","BE")))</f>
        <v/>
      </c>
      <c r="V426" s="16">
        <f>IF(OR(L426="",B426=""),"",L426-B426)</f>
        <v/>
      </c>
      <c r="W426" s="12">
        <f>IF(Q426="","",IF(W425="",Settings!$B$3+Q426,W425+Q426))</f>
        <v/>
      </c>
      <c r="X426" s="11" t="n"/>
      <c r="Y426" s="11" t="n"/>
      <c r="Z426" s="11" t="n"/>
      <c r="AA426" s="11" t="n"/>
      <c r="AB426" s="11" t="n"/>
      <c r="AC426" s="11" t="n"/>
      <c r="AD426" s="11" t="n"/>
      <c r="AE426" s="16">
        <f>IF(OR(AC426="",B426=""),"",AC426-B426)</f>
        <v/>
      </c>
      <c r="AF426" s="11" t="n"/>
    </row>
    <row r="427">
      <c r="A427" s="10" t="n">
        <v>426</v>
      </c>
      <c r="B427" s="11" t="n"/>
      <c r="C427" s="11" t="n"/>
      <c r="D427" s="11" t="n"/>
      <c r="E427" s="11" t="n"/>
      <c r="F427" s="11" t="n"/>
      <c r="G427" s="11" t="n"/>
      <c r="H427" s="11" t="n"/>
      <c r="I427" s="11" t="n"/>
      <c r="J427" s="11" t="n"/>
      <c r="K427" s="11" t="n"/>
      <c r="L427" s="11" t="n"/>
      <c r="M427" s="11" t="n"/>
      <c r="N427" s="11" t="n"/>
      <c r="O427" s="11" t="n"/>
      <c r="P427" s="12">
        <f>IF(OR(N427="",H427=""),"",IF(F427="Short",(H427-N427),(N427-H427))*K427*IF(E427="Option",100,1))</f>
        <v/>
      </c>
      <c r="Q427" s="12">
        <f>IF(P427="","",P427-O427)</f>
        <v/>
      </c>
      <c r="R427" s="13">
        <f>IF(Q427="","",IF(H427*K427=0,"",Q427/(H427*K427*IF(E427="Option",100,1))*100))</f>
        <v/>
      </c>
      <c r="S427" s="14">
        <f>IF(OR(Q427="",I427="",I427=H427),"",Q427/(ABS(H427-I427)*K427*IF(E427="Option",100,1)))</f>
        <v/>
      </c>
      <c r="T427" s="15">
        <f>IF(OR(J427="",I427="",I427=H427),"",ABS(J427-H427)/ABS(H427-I427))</f>
        <v/>
      </c>
      <c r="U427" s="16">
        <f>IF(Q427="","",IF(Q427&gt;0,"Win",IF(Q427&lt;0,"Loss","BE")))</f>
        <v/>
      </c>
      <c r="V427" s="16">
        <f>IF(OR(L427="",B427=""),"",L427-B427)</f>
        <v/>
      </c>
      <c r="W427" s="12">
        <f>IF(Q427="","",IF(W426="",Settings!$B$3+Q427,W426+Q427))</f>
        <v/>
      </c>
      <c r="X427" s="11" t="n"/>
      <c r="Y427" s="11" t="n"/>
      <c r="Z427" s="11" t="n"/>
      <c r="AA427" s="11" t="n"/>
      <c r="AB427" s="11" t="n"/>
      <c r="AC427" s="11" t="n"/>
      <c r="AD427" s="11" t="n"/>
      <c r="AE427" s="16">
        <f>IF(OR(AC427="",B427=""),"",AC427-B427)</f>
        <v/>
      </c>
      <c r="AF427" s="11" t="n"/>
    </row>
    <row r="428">
      <c r="A428" s="10" t="n">
        <v>427</v>
      </c>
      <c r="B428" s="11" t="n"/>
      <c r="C428" s="11" t="n"/>
      <c r="D428" s="11" t="n"/>
      <c r="E428" s="11" t="n"/>
      <c r="F428" s="11" t="n"/>
      <c r="G428" s="11" t="n"/>
      <c r="H428" s="11" t="n"/>
      <c r="I428" s="11" t="n"/>
      <c r="J428" s="11" t="n"/>
      <c r="K428" s="11" t="n"/>
      <c r="L428" s="11" t="n"/>
      <c r="M428" s="11" t="n"/>
      <c r="N428" s="11" t="n"/>
      <c r="O428" s="11" t="n"/>
      <c r="P428" s="12">
        <f>IF(OR(N428="",H428=""),"",IF(F428="Short",(H428-N428),(N428-H428))*K428*IF(E428="Option",100,1))</f>
        <v/>
      </c>
      <c r="Q428" s="12">
        <f>IF(P428="","",P428-O428)</f>
        <v/>
      </c>
      <c r="R428" s="13">
        <f>IF(Q428="","",IF(H428*K428=0,"",Q428/(H428*K428*IF(E428="Option",100,1))*100))</f>
        <v/>
      </c>
      <c r="S428" s="14">
        <f>IF(OR(Q428="",I428="",I428=H428),"",Q428/(ABS(H428-I428)*K428*IF(E428="Option",100,1)))</f>
        <v/>
      </c>
      <c r="T428" s="15">
        <f>IF(OR(J428="",I428="",I428=H428),"",ABS(J428-H428)/ABS(H428-I428))</f>
        <v/>
      </c>
      <c r="U428" s="16">
        <f>IF(Q428="","",IF(Q428&gt;0,"Win",IF(Q428&lt;0,"Loss","BE")))</f>
        <v/>
      </c>
      <c r="V428" s="16">
        <f>IF(OR(L428="",B428=""),"",L428-B428)</f>
        <v/>
      </c>
      <c r="W428" s="12">
        <f>IF(Q428="","",IF(W427="",Settings!$B$3+Q428,W427+Q428))</f>
        <v/>
      </c>
      <c r="X428" s="11" t="n"/>
      <c r="Y428" s="11" t="n"/>
      <c r="Z428" s="11" t="n"/>
      <c r="AA428" s="11" t="n"/>
      <c r="AB428" s="11" t="n"/>
      <c r="AC428" s="11" t="n"/>
      <c r="AD428" s="11" t="n"/>
      <c r="AE428" s="16">
        <f>IF(OR(AC428="",B428=""),"",AC428-B428)</f>
        <v/>
      </c>
      <c r="AF428" s="11" t="n"/>
    </row>
    <row r="429">
      <c r="A429" s="10" t="n">
        <v>428</v>
      </c>
      <c r="B429" s="11" t="n"/>
      <c r="C429" s="11" t="n"/>
      <c r="D429" s="11" t="n"/>
      <c r="E429" s="11" t="n"/>
      <c r="F429" s="11" t="n"/>
      <c r="G429" s="11" t="n"/>
      <c r="H429" s="11" t="n"/>
      <c r="I429" s="11" t="n"/>
      <c r="J429" s="11" t="n"/>
      <c r="K429" s="11" t="n"/>
      <c r="L429" s="11" t="n"/>
      <c r="M429" s="11" t="n"/>
      <c r="N429" s="11" t="n"/>
      <c r="O429" s="11" t="n"/>
      <c r="P429" s="12">
        <f>IF(OR(N429="",H429=""),"",IF(F429="Short",(H429-N429),(N429-H429))*K429*IF(E429="Option",100,1))</f>
        <v/>
      </c>
      <c r="Q429" s="12">
        <f>IF(P429="","",P429-O429)</f>
        <v/>
      </c>
      <c r="R429" s="13">
        <f>IF(Q429="","",IF(H429*K429=0,"",Q429/(H429*K429*IF(E429="Option",100,1))*100))</f>
        <v/>
      </c>
      <c r="S429" s="14">
        <f>IF(OR(Q429="",I429="",I429=H429),"",Q429/(ABS(H429-I429)*K429*IF(E429="Option",100,1)))</f>
        <v/>
      </c>
      <c r="T429" s="15">
        <f>IF(OR(J429="",I429="",I429=H429),"",ABS(J429-H429)/ABS(H429-I429))</f>
        <v/>
      </c>
      <c r="U429" s="16">
        <f>IF(Q429="","",IF(Q429&gt;0,"Win",IF(Q429&lt;0,"Loss","BE")))</f>
        <v/>
      </c>
      <c r="V429" s="16">
        <f>IF(OR(L429="",B429=""),"",L429-B429)</f>
        <v/>
      </c>
      <c r="W429" s="12">
        <f>IF(Q429="","",IF(W428="",Settings!$B$3+Q429,W428+Q429))</f>
        <v/>
      </c>
      <c r="X429" s="11" t="n"/>
      <c r="Y429" s="11" t="n"/>
      <c r="Z429" s="11" t="n"/>
      <c r="AA429" s="11" t="n"/>
      <c r="AB429" s="11" t="n"/>
      <c r="AC429" s="11" t="n"/>
      <c r="AD429" s="11" t="n"/>
      <c r="AE429" s="16">
        <f>IF(OR(AC429="",B429=""),"",AC429-B429)</f>
        <v/>
      </c>
      <c r="AF429" s="11" t="n"/>
    </row>
    <row r="430">
      <c r="A430" s="10" t="n">
        <v>429</v>
      </c>
      <c r="B430" s="11" t="n"/>
      <c r="C430" s="11" t="n"/>
      <c r="D430" s="11" t="n"/>
      <c r="E430" s="11" t="n"/>
      <c r="F430" s="11" t="n"/>
      <c r="G430" s="11" t="n"/>
      <c r="H430" s="11" t="n"/>
      <c r="I430" s="11" t="n"/>
      <c r="J430" s="11" t="n"/>
      <c r="K430" s="11" t="n"/>
      <c r="L430" s="11" t="n"/>
      <c r="M430" s="11" t="n"/>
      <c r="N430" s="11" t="n"/>
      <c r="O430" s="11" t="n"/>
      <c r="P430" s="12">
        <f>IF(OR(N430="",H430=""),"",IF(F430="Short",(H430-N430),(N430-H430))*K430*IF(E430="Option",100,1))</f>
        <v/>
      </c>
      <c r="Q430" s="12">
        <f>IF(P430="","",P430-O430)</f>
        <v/>
      </c>
      <c r="R430" s="13">
        <f>IF(Q430="","",IF(H430*K430=0,"",Q430/(H430*K430*IF(E430="Option",100,1))*100))</f>
        <v/>
      </c>
      <c r="S430" s="14">
        <f>IF(OR(Q430="",I430="",I430=H430),"",Q430/(ABS(H430-I430)*K430*IF(E430="Option",100,1)))</f>
        <v/>
      </c>
      <c r="T430" s="15">
        <f>IF(OR(J430="",I430="",I430=H430),"",ABS(J430-H430)/ABS(H430-I430))</f>
        <v/>
      </c>
      <c r="U430" s="16">
        <f>IF(Q430="","",IF(Q430&gt;0,"Win",IF(Q430&lt;0,"Loss","BE")))</f>
        <v/>
      </c>
      <c r="V430" s="16">
        <f>IF(OR(L430="",B430=""),"",L430-B430)</f>
        <v/>
      </c>
      <c r="W430" s="12">
        <f>IF(Q430="","",IF(W429="",Settings!$B$3+Q430,W429+Q430))</f>
        <v/>
      </c>
      <c r="X430" s="11" t="n"/>
      <c r="Y430" s="11" t="n"/>
      <c r="Z430" s="11" t="n"/>
      <c r="AA430" s="11" t="n"/>
      <c r="AB430" s="11" t="n"/>
      <c r="AC430" s="11" t="n"/>
      <c r="AD430" s="11" t="n"/>
      <c r="AE430" s="16">
        <f>IF(OR(AC430="",B430=""),"",AC430-B430)</f>
        <v/>
      </c>
      <c r="AF430" s="11" t="n"/>
    </row>
    <row r="431">
      <c r="A431" s="10" t="n">
        <v>430</v>
      </c>
      <c r="B431" s="11" t="n"/>
      <c r="C431" s="11" t="n"/>
      <c r="D431" s="11" t="n"/>
      <c r="E431" s="11" t="n"/>
      <c r="F431" s="11" t="n"/>
      <c r="G431" s="11" t="n"/>
      <c r="H431" s="11" t="n"/>
      <c r="I431" s="11" t="n"/>
      <c r="J431" s="11" t="n"/>
      <c r="K431" s="11" t="n"/>
      <c r="L431" s="11" t="n"/>
      <c r="M431" s="11" t="n"/>
      <c r="N431" s="11" t="n"/>
      <c r="O431" s="11" t="n"/>
      <c r="P431" s="12">
        <f>IF(OR(N431="",H431=""),"",IF(F431="Short",(H431-N431),(N431-H431))*K431*IF(E431="Option",100,1))</f>
        <v/>
      </c>
      <c r="Q431" s="12">
        <f>IF(P431="","",P431-O431)</f>
        <v/>
      </c>
      <c r="R431" s="13">
        <f>IF(Q431="","",IF(H431*K431=0,"",Q431/(H431*K431*IF(E431="Option",100,1))*100))</f>
        <v/>
      </c>
      <c r="S431" s="14">
        <f>IF(OR(Q431="",I431="",I431=H431),"",Q431/(ABS(H431-I431)*K431*IF(E431="Option",100,1)))</f>
        <v/>
      </c>
      <c r="T431" s="15">
        <f>IF(OR(J431="",I431="",I431=H431),"",ABS(J431-H431)/ABS(H431-I431))</f>
        <v/>
      </c>
      <c r="U431" s="16">
        <f>IF(Q431="","",IF(Q431&gt;0,"Win",IF(Q431&lt;0,"Loss","BE")))</f>
        <v/>
      </c>
      <c r="V431" s="16">
        <f>IF(OR(L431="",B431=""),"",L431-B431)</f>
        <v/>
      </c>
      <c r="W431" s="12">
        <f>IF(Q431="","",IF(W430="",Settings!$B$3+Q431,W430+Q431))</f>
        <v/>
      </c>
      <c r="X431" s="11" t="n"/>
      <c r="Y431" s="11" t="n"/>
      <c r="Z431" s="11" t="n"/>
      <c r="AA431" s="11" t="n"/>
      <c r="AB431" s="11" t="n"/>
      <c r="AC431" s="11" t="n"/>
      <c r="AD431" s="11" t="n"/>
      <c r="AE431" s="16">
        <f>IF(OR(AC431="",B431=""),"",AC431-B431)</f>
        <v/>
      </c>
      <c r="AF431" s="11" t="n"/>
    </row>
    <row r="432">
      <c r="A432" s="10" t="n">
        <v>431</v>
      </c>
      <c r="B432" s="11" t="n"/>
      <c r="C432" s="11" t="n"/>
      <c r="D432" s="11" t="n"/>
      <c r="E432" s="11" t="n"/>
      <c r="F432" s="11" t="n"/>
      <c r="G432" s="11" t="n"/>
      <c r="H432" s="11" t="n"/>
      <c r="I432" s="11" t="n"/>
      <c r="J432" s="11" t="n"/>
      <c r="K432" s="11" t="n"/>
      <c r="L432" s="11" t="n"/>
      <c r="M432" s="11" t="n"/>
      <c r="N432" s="11" t="n"/>
      <c r="O432" s="11" t="n"/>
      <c r="P432" s="12">
        <f>IF(OR(N432="",H432=""),"",IF(F432="Short",(H432-N432),(N432-H432))*K432*IF(E432="Option",100,1))</f>
        <v/>
      </c>
      <c r="Q432" s="12">
        <f>IF(P432="","",P432-O432)</f>
        <v/>
      </c>
      <c r="R432" s="13">
        <f>IF(Q432="","",IF(H432*K432=0,"",Q432/(H432*K432*IF(E432="Option",100,1))*100))</f>
        <v/>
      </c>
      <c r="S432" s="14">
        <f>IF(OR(Q432="",I432="",I432=H432),"",Q432/(ABS(H432-I432)*K432*IF(E432="Option",100,1)))</f>
        <v/>
      </c>
      <c r="T432" s="15">
        <f>IF(OR(J432="",I432="",I432=H432),"",ABS(J432-H432)/ABS(H432-I432))</f>
        <v/>
      </c>
      <c r="U432" s="16">
        <f>IF(Q432="","",IF(Q432&gt;0,"Win",IF(Q432&lt;0,"Loss","BE")))</f>
        <v/>
      </c>
      <c r="V432" s="16">
        <f>IF(OR(L432="",B432=""),"",L432-B432)</f>
        <v/>
      </c>
      <c r="W432" s="12">
        <f>IF(Q432="","",IF(W431="",Settings!$B$3+Q432,W431+Q432))</f>
        <v/>
      </c>
      <c r="X432" s="11" t="n"/>
      <c r="Y432" s="11" t="n"/>
      <c r="Z432" s="11" t="n"/>
      <c r="AA432" s="11" t="n"/>
      <c r="AB432" s="11" t="n"/>
      <c r="AC432" s="11" t="n"/>
      <c r="AD432" s="11" t="n"/>
      <c r="AE432" s="16">
        <f>IF(OR(AC432="",B432=""),"",AC432-B432)</f>
        <v/>
      </c>
      <c r="AF432" s="11" t="n"/>
    </row>
    <row r="433">
      <c r="A433" s="10" t="n">
        <v>432</v>
      </c>
      <c r="B433" s="11" t="n"/>
      <c r="C433" s="11" t="n"/>
      <c r="D433" s="11" t="n"/>
      <c r="E433" s="11" t="n"/>
      <c r="F433" s="11" t="n"/>
      <c r="G433" s="11" t="n"/>
      <c r="H433" s="11" t="n"/>
      <c r="I433" s="11" t="n"/>
      <c r="J433" s="11" t="n"/>
      <c r="K433" s="11" t="n"/>
      <c r="L433" s="11" t="n"/>
      <c r="M433" s="11" t="n"/>
      <c r="N433" s="11" t="n"/>
      <c r="O433" s="11" t="n"/>
      <c r="P433" s="12">
        <f>IF(OR(N433="",H433=""),"",IF(F433="Short",(H433-N433),(N433-H433))*K433*IF(E433="Option",100,1))</f>
        <v/>
      </c>
      <c r="Q433" s="12">
        <f>IF(P433="","",P433-O433)</f>
        <v/>
      </c>
      <c r="R433" s="13">
        <f>IF(Q433="","",IF(H433*K433=0,"",Q433/(H433*K433*IF(E433="Option",100,1))*100))</f>
        <v/>
      </c>
      <c r="S433" s="14">
        <f>IF(OR(Q433="",I433="",I433=H433),"",Q433/(ABS(H433-I433)*K433*IF(E433="Option",100,1)))</f>
        <v/>
      </c>
      <c r="T433" s="15">
        <f>IF(OR(J433="",I433="",I433=H433),"",ABS(J433-H433)/ABS(H433-I433))</f>
        <v/>
      </c>
      <c r="U433" s="16">
        <f>IF(Q433="","",IF(Q433&gt;0,"Win",IF(Q433&lt;0,"Loss","BE")))</f>
        <v/>
      </c>
      <c r="V433" s="16">
        <f>IF(OR(L433="",B433=""),"",L433-B433)</f>
        <v/>
      </c>
      <c r="W433" s="12">
        <f>IF(Q433="","",IF(W432="",Settings!$B$3+Q433,W432+Q433))</f>
        <v/>
      </c>
      <c r="X433" s="11" t="n"/>
      <c r="Y433" s="11" t="n"/>
      <c r="Z433" s="11" t="n"/>
      <c r="AA433" s="11" t="n"/>
      <c r="AB433" s="11" t="n"/>
      <c r="AC433" s="11" t="n"/>
      <c r="AD433" s="11" t="n"/>
      <c r="AE433" s="16">
        <f>IF(OR(AC433="",B433=""),"",AC433-B433)</f>
        <v/>
      </c>
      <c r="AF433" s="11" t="n"/>
    </row>
    <row r="434">
      <c r="A434" s="10" t="n">
        <v>433</v>
      </c>
      <c r="B434" s="11" t="n"/>
      <c r="C434" s="11" t="n"/>
      <c r="D434" s="11" t="n"/>
      <c r="E434" s="11" t="n"/>
      <c r="F434" s="11" t="n"/>
      <c r="G434" s="11" t="n"/>
      <c r="H434" s="11" t="n"/>
      <c r="I434" s="11" t="n"/>
      <c r="J434" s="11" t="n"/>
      <c r="K434" s="11" t="n"/>
      <c r="L434" s="11" t="n"/>
      <c r="M434" s="11" t="n"/>
      <c r="N434" s="11" t="n"/>
      <c r="O434" s="11" t="n"/>
      <c r="P434" s="12">
        <f>IF(OR(N434="",H434=""),"",IF(F434="Short",(H434-N434),(N434-H434))*K434*IF(E434="Option",100,1))</f>
        <v/>
      </c>
      <c r="Q434" s="12">
        <f>IF(P434="","",P434-O434)</f>
        <v/>
      </c>
      <c r="R434" s="13">
        <f>IF(Q434="","",IF(H434*K434=0,"",Q434/(H434*K434*IF(E434="Option",100,1))*100))</f>
        <v/>
      </c>
      <c r="S434" s="14">
        <f>IF(OR(Q434="",I434="",I434=H434),"",Q434/(ABS(H434-I434)*K434*IF(E434="Option",100,1)))</f>
        <v/>
      </c>
      <c r="T434" s="15">
        <f>IF(OR(J434="",I434="",I434=H434),"",ABS(J434-H434)/ABS(H434-I434))</f>
        <v/>
      </c>
      <c r="U434" s="16">
        <f>IF(Q434="","",IF(Q434&gt;0,"Win",IF(Q434&lt;0,"Loss","BE")))</f>
        <v/>
      </c>
      <c r="V434" s="16">
        <f>IF(OR(L434="",B434=""),"",L434-B434)</f>
        <v/>
      </c>
      <c r="W434" s="12">
        <f>IF(Q434="","",IF(W433="",Settings!$B$3+Q434,W433+Q434))</f>
        <v/>
      </c>
      <c r="X434" s="11" t="n"/>
      <c r="Y434" s="11" t="n"/>
      <c r="Z434" s="11" t="n"/>
      <c r="AA434" s="11" t="n"/>
      <c r="AB434" s="11" t="n"/>
      <c r="AC434" s="11" t="n"/>
      <c r="AD434" s="11" t="n"/>
      <c r="AE434" s="16">
        <f>IF(OR(AC434="",B434=""),"",AC434-B434)</f>
        <v/>
      </c>
      <c r="AF434" s="11" t="n"/>
    </row>
    <row r="435">
      <c r="A435" s="10" t="n">
        <v>434</v>
      </c>
      <c r="B435" s="11" t="n"/>
      <c r="C435" s="11" t="n"/>
      <c r="D435" s="11" t="n"/>
      <c r="E435" s="11" t="n"/>
      <c r="F435" s="11" t="n"/>
      <c r="G435" s="11" t="n"/>
      <c r="H435" s="11" t="n"/>
      <c r="I435" s="11" t="n"/>
      <c r="J435" s="11" t="n"/>
      <c r="K435" s="11" t="n"/>
      <c r="L435" s="11" t="n"/>
      <c r="M435" s="11" t="n"/>
      <c r="N435" s="11" t="n"/>
      <c r="O435" s="11" t="n"/>
      <c r="P435" s="12">
        <f>IF(OR(N435="",H435=""),"",IF(F435="Short",(H435-N435),(N435-H435))*K435*IF(E435="Option",100,1))</f>
        <v/>
      </c>
      <c r="Q435" s="12">
        <f>IF(P435="","",P435-O435)</f>
        <v/>
      </c>
      <c r="R435" s="13">
        <f>IF(Q435="","",IF(H435*K435=0,"",Q435/(H435*K435*IF(E435="Option",100,1))*100))</f>
        <v/>
      </c>
      <c r="S435" s="14">
        <f>IF(OR(Q435="",I435="",I435=H435),"",Q435/(ABS(H435-I435)*K435*IF(E435="Option",100,1)))</f>
        <v/>
      </c>
      <c r="T435" s="15">
        <f>IF(OR(J435="",I435="",I435=H435),"",ABS(J435-H435)/ABS(H435-I435))</f>
        <v/>
      </c>
      <c r="U435" s="16">
        <f>IF(Q435="","",IF(Q435&gt;0,"Win",IF(Q435&lt;0,"Loss","BE")))</f>
        <v/>
      </c>
      <c r="V435" s="16">
        <f>IF(OR(L435="",B435=""),"",L435-B435)</f>
        <v/>
      </c>
      <c r="W435" s="12">
        <f>IF(Q435="","",IF(W434="",Settings!$B$3+Q435,W434+Q435))</f>
        <v/>
      </c>
      <c r="X435" s="11" t="n"/>
      <c r="Y435" s="11" t="n"/>
      <c r="Z435" s="11" t="n"/>
      <c r="AA435" s="11" t="n"/>
      <c r="AB435" s="11" t="n"/>
      <c r="AC435" s="11" t="n"/>
      <c r="AD435" s="11" t="n"/>
      <c r="AE435" s="16">
        <f>IF(OR(AC435="",B435=""),"",AC435-B435)</f>
        <v/>
      </c>
      <c r="AF435" s="11" t="n"/>
    </row>
    <row r="436">
      <c r="A436" s="10" t="n">
        <v>435</v>
      </c>
      <c r="B436" s="11" t="n"/>
      <c r="C436" s="11" t="n"/>
      <c r="D436" s="11" t="n"/>
      <c r="E436" s="11" t="n"/>
      <c r="F436" s="11" t="n"/>
      <c r="G436" s="11" t="n"/>
      <c r="H436" s="11" t="n"/>
      <c r="I436" s="11" t="n"/>
      <c r="J436" s="11" t="n"/>
      <c r="K436" s="11" t="n"/>
      <c r="L436" s="11" t="n"/>
      <c r="M436" s="11" t="n"/>
      <c r="N436" s="11" t="n"/>
      <c r="O436" s="11" t="n"/>
      <c r="P436" s="12">
        <f>IF(OR(N436="",H436=""),"",IF(F436="Short",(H436-N436),(N436-H436))*K436*IF(E436="Option",100,1))</f>
        <v/>
      </c>
      <c r="Q436" s="12">
        <f>IF(P436="","",P436-O436)</f>
        <v/>
      </c>
      <c r="R436" s="13">
        <f>IF(Q436="","",IF(H436*K436=0,"",Q436/(H436*K436*IF(E436="Option",100,1))*100))</f>
        <v/>
      </c>
      <c r="S436" s="14">
        <f>IF(OR(Q436="",I436="",I436=H436),"",Q436/(ABS(H436-I436)*K436*IF(E436="Option",100,1)))</f>
        <v/>
      </c>
      <c r="T436" s="15">
        <f>IF(OR(J436="",I436="",I436=H436),"",ABS(J436-H436)/ABS(H436-I436))</f>
        <v/>
      </c>
      <c r="U436" s="16">
        <f>IF(Q436="","",IF(Q436&gt;0,"Win",IF(Q436&lt;0,"Loss","BE")))</f>
        <v/>
      </c>
      <c r="V436" s="16">
        <f>IF(OR(L436="",B436=""),"",L436-B436)</f>
        <v/>
      </c>
      <c r="W436" s="12">
        <f>IF(Q436="","",IF(W435="",Settings!$B$3+Q436,W435+Q436))</f>
        <v/>
      </c>
      <c r="X436" s="11" t="n"/>
      <c r="Y436" s="11" t="n"/>
      <c r="Z436" s="11" t="n"/>
      <c r="AA436" s="11" t="n"/>
      <c r="AB436" s="11" t="n"/>
      <c r="AC436" s="11" t="n"/>
      <c r="AD436" s="11" t="n"/>
      <c r="AE436" s="16">
        <f>IF(OR(AC436="",B436=""),"",AC436-B436)</f>
        <v/>
      </c>
      <c r="AF436" s="11" t="n"/>
    </row>
    <row r="437">
      <c r="A437" s="10" t="n">
        <v>436</v>
      </c>
      <c r="B437" s="11" t="n"/>
      <c r="C437" s="11" t="n"/>
      <c r="D437" s="11" t="n"/>
      <c r="E437" s="11" t="n"/>
      <c r="F437" s="11" t="n"/>
      <c r="G437" s="11" t="n"/>
      <c r="H437" s="11" t="n"/>
      <c r="I437" s="11" t="n"/>
      <c r="J437" s="11" t="n"/>
      <c r="K437" s="11" t="n"/>
      <c r="L437" s="11" t="n"/>
      <c r="M437" s="11" t="n"/>
      <c r="N437" s="11" t="n"/>
      <c r="O437" s="11" t="n"/>
      <c r="P437" s="12">
        <f>IF(OR(N437="",H437=""),"",IF(F437="Short",(H437-N437),(N437-H437))*K437*IF(E437="Option",100,1))</f>
        <v/>
      </c>
      <c r="Q437" s="12">
        <f>IF(P437="","",P437-O437)</f>
        <v/>
      </c>
      <c r="R437" s="13">
        <f>IF(Q437="","",IF(H437*K437=0,"",Q437/(H437*K437*IF(E437="Option",100,1))*100))</f>
        <v/>
      </c>
      <c r="S437" s="14">
        <f>IF(OR(Q437="",I437="",I437=H437),"",Q437/(ABS(H437-I437)*K437*IF(E437="Option",100,1)))</f>
        <v/>
      </c>
      <c r="T437" s="15">
        <f>IF(OR(J437="",I437="",I437=H437),"",ABS(J437-H437)/ABS(H437-I437))</f>
        <v/>
      </c>
      <c r="U437" s="16">
        <f>IF(Q437="","",IF(Q437&gt;0,"Win",IF(Q437&lt;0,"Loss","BE")))</f>
        <v/>
      </c>
      <c r="V437" s="16">
        <f>IF(OR(L437="",B437=""),"",L437-B437)</f>
        <v/>
      </c>
      <c r="W437" s="12">
        <f>IF(Q437="","",IF(W436="",Settings!$B$3+Q437,W436+Q437))</f>
        <v/>
      </c>
      <c r="X437" s="11" t="n"/>
      <c r="Y437" s="11" t="n"/>
      <c r="Z437" s="11" t="n"/>
      <c r="AA437" s="11" t="n"/>
      <c r="AB437" s="11" t="n"/>
      <c r="AC437" s="11" t="n"/>
      <c r="AD437" s="11" t="n"/>
      <c r="AE437" s="16">
        <f>IF(OR(AC437="",B437=""),"",AC437-B437)</f>
        <v/>
      </c>
      <c r="AF437" s="11" t="n"/>
    </row>
    <row r="438">
      <c r="A438" s="10" t="n">
        <v>437</v>
      </c>
      <c r="B438" s="11" t="n"/>
      <c r="C438" s="11" t="n"/>
      <c r="D438" s="11" t="n"/>
      <c r="E438" s="11" t="n"/>
      <c r="F438" s="11" t="n"/>
      <c r="G438" s="11" t="n"/>
      <c r="H438" s="11" t="n"/>
      <c r="I438" s="11" t="n"/>
      <c r="J438" s="11" t="n"/>
      <c r="K438" s="11" t="n"/>
      <c r="L438" s="11" t="n"/>
      <c r="M438" s="11" t="n"/>
      <c r="N438" s="11" t="n"/>
      <c r="O438" s="11" t="n"/>
      <c r="P438" s="12">
        <f>IF(OR(N438="",H438=""),"",IF(F438="Short",(H438-N438),(N438-H438))*K438*IF(E438="Option",100,1))</f>
        <v/>
      </c>
      <c r="Q438" s="12">
        <f>IF(P438="","",P438-O438)</f>
        <v/>
      </c>
      <c r="R438" s="13">
        <f>IF(Q438="","",IF(H438*K438=0,"",Q438/(H438*K438*IF(E438="Option",100,1))*100))</f>
        <v/>
      </c>
      <c r="S438" s="14">
        <f>IF(OR(Q438="",I438="",I438=H438),"",Q438/(ABS(H438-I438)*K438*IF(E438="Option",100,1)))</f>
        <v/>
      </c>
      <c r="T438" s="15">
        <f>IF(OR(J438="",I438="",I438=H438),"",ABS(J438-H438)/ABS(H438-I438))</f>
        <v/>
      </c>
      <c r="U438" s="16">
        <f>IF(Q438="","",IF(Q438&gt;0,"Win",IF(Q438&lt;0,"Loss","BE")))</f>
        <v/>
      </c>
      <c r="V438" s="16">
        <f>IF(OR(L438="",B438=""),"",L438-B438)</f>
        <v/>
      </c>
      <c r="W438" s="12">
        <f>IF(Q438="","",IF(W437="",Settings!$B$3+Q438,W437+Q438))</f>
        <v/>
      </c>
      <c r="X438" s="11" t="n"/>
      <c r="Y438" s="11" t="n"/>
      <c r="Z438" s="11" t="n"/>
      <c r="AA438" s="11" t="n"/>
      <c r="AB438" s="11" t="n"/>
      <c r="AC438" s="11" t="n"/>
      <c r="AD438" s="11" t="n"/>
      <c r="AE438" s="16">
        <f>IF(OR(AC438="",B438=""),"",AC438-B438)</f>
        <v/>
      </c>
      <c r="AF438" s="11" t="n"/>
    </row>
    <row r="439">
      <c r="A439" s="10" t="n">
        <v>438</v>
      </c>
      <c r="B439" s="11" t="n"/>
      <c r="C439" s="11" t="n"/>
      <c r="D439" s="11" t="n"/>
      <c r="E439" s="11" t="n"/>
      <c r="F439" s="11" t="n"/>
      <c r="G439" s="11" t="n"/>
      <c r="H439" s="11" t="n"/>
      <c r="I439" s="11" t="n"/>
      <c r="J439" s="11" t="n"/>
      <c r="K439" s="11" t="n"/>
      <c r="L439" s="11" t="n"/>
      <c r="M439" s="11" t="n"/>
      <c r="N439" s="11" t="n"/>
      <c r="O439" s="11" t="n"/>
      <c r="P439" s="12">
        <f>IF(OR(N439="",H439=""),"",IF(F439="Short",(H439-N439),(N439-H439))*K439*IF(E439="Option",100,1))</f>
        <v/>
      </c>
      <c r="Q439" s="12">
        <f>IF(P439="","",P439-O439)</f>
        <v/>
      </c>
      <c r="R439" s="13">
        <f>IF(Q439="","",IF(H439*K439=0,"",Q439/(H439*K439*IF(E439="Option",100,1))*100))</f>
        <v/>
      </c>
      <c r="S439" s="14">
        <f>IF(OR(Q439="",I439="",I439=H439),"",Q439/(ABS(H439-I439)*K439*IF(E439="Option",100,1)))</f>
        <v/>
      </c>
      <c r="T439" s="15">
        <f>IF(OR(J439="",I439="",I439=H439),"",ABS(J439-H439)/ABS(H439-I439))</f>
        <v/>
      </c>
      <c r="U439" s="16">
        <f>IF(Q439="","",IF(Q439&gt;0,"Win",IF(Q439&lt;0,"Loss","BE")))</f>
        <v/>
      </c>
      <c r="V439" s="16">
        <f>IF(OR(L439="",B439=""),"",L439-B439)</f>
        <v/>
      </c>
      <c r="W439" s="12">
        <f>IF(Q439="","",IF(W438="",Settings!$B$3+Q439,W438+Q439))</f>
        <v/>
      </c>
      <c r="X439" s="11" t="n"/>
      <c r="Y439" s="11" t="n"/>
      <c r="Z439" s="11" t="n"/>
      <c r="AA439" s="11" t="n"/>
      <c r="AB439" s="11" t="n"/>
      <c r="AC439" s="11" t="n"/>
      <c r="AD439" s="11" t="n"/>
      <c r="AE439" s="16">
        <f>IF(OR(AC439="",B439=""),"",AC439-B439)</f>
        <v/>
      </c>
      <c r="AF439" s="11" t="n"/>
    </row>
    <row r="440">
      <c r="A440" s="10" t="n">
        <v>439</v>
      </c>
      <c r="B440" s="11" t="n"/>
      <c r="C440" s="11" t="n"/>
      <c r="D440" s="11" t="n"/>
      <c r="E440" s="11" t="n"/>
      <c r="F440" s="11" t="n"/>
      <c r="G440" s="11" t="n"/>
      <c r="H440" s="11" t="n"/>
      <c r="I440" s="11" t="n"/>
      <c r="J440" s="11" t="n"/>
      <c r="K440" s="11" t="n"/>
      <c r="L440" s="11" t="n"/>
      <c r="M440" s="11" t="n"/>
      <c r="N440" s="11" t="n"/>
      <c r="O440" s="11" t="n"/>
      <c r="P440" s="12">
        <f>IF(OR(N440="",H440=""),"",IF(F440="Short",(H440-N440),(N440-H440))*K440*IF(E440="Option",100,1))</f>
        <v/>
      </c>
      <c r="Q440" s="12">
        <f>IF(P440="","",P440-O440)</f>
        <v/>
      </c>
      <c r="R440" s="13">
        <f>IF(Q440="","",IF(H440*K440=0,"",Q440/(H440*K440*IF(E440="Option",100,1))*100))</f>
        <v/>
      </c>
      <c r="S440" s="14">
        <f>IF(OR(Q440="",I440="",I440=H440),"",Q440/(ABS(H440-I440)*K440*IF(E440="Option",100,1)))</f>
        <v/>
      </c>
      <c r="T440" s="15">
        <f>IF(OR(J440="",I440="",I440=H440),"",ABS(J440-H440)/ABS(H440-I440))</f>
        <v/>
      </c>
      <c r="U440" s="16">
        <f>IF(Q440="","",IF(Q440&gt;0,"Win",IF(Q440&lt;0,"Loss","BE")))</f>
        <v/>
      </c>
      <c r="V440" s="16">
        <f>IF(OR(L440="",B440=""),"",L440-B440)</f>
        <v/>
      </c>
      <c r="W440" s="12">
        <f>IF(Q440="","",IF(W439="",Settings!$B$3+Q440,W439+Q440))</f>
        <v/>
      </c>
      <c r="X440" s="11" t="n"/>
      <c r="Y440" s="11" t="n"/>
      <c r="Z440" s="11" t="n"/>
      <c r="AA440" s="11" t="n"/>
      <c r="AB440" s="11" t="n"/>
      <c r="AC440" s="11" t="n"/>
      <c r="AD440" s="11" t="n"/>
      <c r="AE440" s="16">
        <f>IF(OR(AC440="",B440=""),"",AC440-B440)</f>
        <v/>
      </c>
      <c r="AF440" s="11" t="n"/>
    </row>
    <row r="441">
      <c r="A441" s="10" t="n">
        <v>440</v>
      </c>
      <c r="B441" s="11" t="n"/>
      <c r="C441" s="11" t="n"/>
      <c r="D441" s="11" t="n"/>
      <c r="E441" s="11" t="n"/>
      <c r="F441" s="11" t="n"/>
      <c r="G441" s="11" t="n"/>
      <c r="H441" s="11" t="n"/>
      <c r="I441" s="11" t="n"/>
      <c r="J441" s="11" t="n"/>
      <c r="K441" s="11" t="n"/>
      <c r="L441" s="11" t="n"/>
      <c r="M441" s="11" t="n"/>
      <c r="N441" s="11" t="n"/>
      <c r="O441" s="11" t="n"/>
      <c r="P441" s="12">
        <f>IF(OR(N441="",H441=""),"",IF(F441="Short",(H441-N441),(N441-H441))*K441*IF(E441="Option",100,1))</f>
        <v/>
      </c>
      <c r="Q441" s="12">
        <f>IF(P441="","",P441-O441)</f>
        <v/>
      </c>
      <c r="R441" s="13">
        <f>IF(Q441="","",IF(H441*K441=0,"",Q441/(H441*K441*IF(E441="Option",100,1))*100))</f>
        <v/>
      </c>
      <c r="S441" s="14">
        <f>IF(OR(Q441="",I441="",I441=H441),"",Q441/(ABS(H441-I441)*K441*IF(E441="Option",100,1)))</f>
        <v/>
      </c>
      <c r="T441" s="15">
        <f>IF(OR(J441="",I441="",I441=H441),"",ABS(J441-H441)/ABS(H441-I441))</f>
        <v/>
      </c>
      <c r="U441" s="16">
        <f>IF(Q441="","",IF(Q441&gt;0,"Win",IF(Q441&lt;0,"Loss","BE")))</f>
        <v/>
      </c>
      <c r="V441" s="16">
        <f>IF(OR(L441="",B441=""),"",L441-B441)</f>
        <v/>
      </c>
      <c r="W441" s="12">
        <f>IF(Q441="","",IF(W440="",Settings!$B$3+Q441,W440+Q441))</f>
        <v/>
      </c>
      <c r="X441" s="11" t="n"/>
      <c r="Y441" s="11" t="n"/>
      <c r="Z441" s="11" t="n"/>
      <c r="AA441" s="11" t="n"/>
      <c r="AB441" s="11" t="n"/>
      <c r="AC441" s="11" t="n"/>
      <c r="AD441" s="11" t="n"/>
      <c r="AE441" s="16">
        <f>IF(OR(AC441="",B441=""),"",AC441-B441)</f>
        <v/>
      </c>
      <c r="AF441" s="11" t="n"/>
    </row>
    <row r="442">
      <c r="A442" s="10" t="n">
        <v>441</v>
      </c>
      <c r="B442" s="11" t="n"/>
      <c r="C442" s="11" t="n"/>
      <c r="D442" s="11" t="n"/>
      <c r="E442" s="11" t="n"/>
      <c r="F442" s="11" t="n"/>
      <c r="G442" s="11" t="n"/>
      <c r="H442" s="11" t="n"/>
      <c r="I442" s="11" t="n"/>
      <c r="J442" s="11" t="n"/>
      <c r="K442" s="11" t="n"/>
      <c r="L442" s="11" t="n"/>
      <c r="M442" s="11" t="n"/>
      <c r="N442" s="11" t="n"/>
      <c r="O442" s="11" t="n"/>
      <c r="P442" s="12">
        <f>IF(OR(N442="",H442=""),"",IF(F442="Short",(H442-N442),(N442-H442))*K442*IF(E442="Option",100,1))</f>
        <v/>
      </c>
      <c r="Q442" s="12">
        <f>IF(P442="","",P442-O442)</f>
        <v/>
      </c>
      <c r="R442" s="13">
        <f>IF(Q442="","",IF(H442*K442=0,"",Q442/(H442*K442*IF(E442="Option",100,1))*100))</f>
        <v/>
      </c>
      <c r="S442" s="14">
        <f>IF(OR(Q442="",I442="",I442=H442),"",Q442/(ABS(H442-I442)*K442*IF(E442="Option",100,1)))</f>
        <v/>
      </c>
      <c r="T442" s="15">
        <f>IF(OR(J442="",I442="",I442=H442),"",ABS(J442-H442)/ABS(H442-I442))</f>
        <v/>
      </c>
      <c r="U442" s="16">
        <f>IF(Q442="","",IF(Q442&gt;0,"Win",IF(Q442&lt;0,"Loss","BE")))</f>
        <v/>
      </c>
      <c r="V442" s="16">
        <f>IF(OR(L442="",B442=""),"",L442-B442)</f>
        <v/>
      </c>
      <c r="W442" s="12">
        <f>IF(Q442="","",IF(W441="",Settings!$B$3+Q442,W441+Q442))</f>
        <v/>
      </c>
      <c r="X442" s="11" t="n"/>
      <c r="Y442" s="11" t="n"/>
      <c r="Z442" s="11" t="n"/>
      <c r="AA442" s="11" t="n"/>
      <c r="AB442" s="11" t="n"/>
      <c r="AC442" s="11" t="n"/>
      <c r="AD442" s="11" t="n"/>
      <c r="AE442" s="16">
        <f>IF(OR(AC442="",B442=""),"",AC442-B442)</f>
        <v/>
      </c>
      <c r="AF442" s="11" t="n"/>
    </row>
    <row r="443">
      <c r="A443" s="10" t="n">
        <v>442</v>
      </c>
      <c r="B443" s="11" t="n"/>
      <c r="C443" s="11" t="n"/>
      <c r="D443" s="11" t="n"/>
      <c r="E443" s="11" t="n"/>
      <c r="F443" s="11" t="n"/>
      <c r="G443" s="11" t="n"/>
      <c r="H443" s="11" t="n"/>
      <c r="I443" s="11" t="n"/>
      <c r="J443" s="11" t="n"/>
      <c r="K443" s="11" t="n"/>
      <c r="L443" s="11" t="n"/>
      <c r="M443" s="11" t="n"/>
      <c r="N443" s="11" t="n"/>
      <c r="O443" s="11" t="n"/>
      <c r="P443" s="12">
        <f>IF(OR(N443="",H443=""),"",IF(F443="Short",(H443-N443),(N443-H443))*K443*IF(E443="Option",100,1))</f>
        <v/>
      </c>
      <c r="Q443" s="12">
        <f>IF(P443="","",P443-O443)</f>
        <v/>
      </c>
      <c r="R443" s="13">
        <f>IF(Q443="","",IF(H443*K443=0,"",Q443/(H443*K443*IF(E443="Option",100,1))*100))</f>
        <v/>
      </c>
      <c r="S443" s="14">
        <f>IF(OR(Q443="",I443="",I443=H443),"",Q443/(ABS(H443-I443)*K443*IF(E443="Option",100,1)))</f>
        <v/>
      </c>
      <c r="T443" s="15">
        <f>IF(OR(J443="",I443="",I443=H443),"",ABS(J443-H443)/ABS(H443-I443))</f>
        <v/>
      </c>
      <c r="U443" s="16">
        <f>IF(Q443="","",IF(Q443&gt;0,"Win",IF(Q443&lt;0,"Loss","BE")))</f>
        <v/>
      </c>
      <c r="V443" s="16">
        <f>IF(OR(L443="",B443=""),"",L443-B443)</f>
        <v/>
      </c>
      <c r="W443" s="12">
        <f>IF(Q443="","",IF(W442="",Settings!$B$3+Q443,W442+Q443))</f>
        <v/>
      </c>
      <c r="X443" s="11" t="n"/>
      <c r="Y443" s="11" t="n"/>
      <c r="Z443" s="11" t="n"/>
      <c r="AA443" s="11" t="n"/>
      <c r="AB443" s="11" t="n"/>
      <c r="AC443" s="11" t="n"/>
      <c r="AD443" s="11" t="n"/>
      <c r="AE443" s="16">
        <f>IF(OR(AC443="",B443=""),"",AC443-B443)</f>
        <v/>
      </c>
      <c r="AF443" s="11" t="n"/>
    </row>
    <row r="444">
      <c r="A444" s="10" t="n">
        <v>443</v>
      </c>
      <c r="B444" s="11" t="n"/>
      <c r="C444" s="11" t="n"/>
      <c r="D444" s="11" t="n"/>
      <c r="E444" s="11" t="n"/>
      <c r="F444" s="11" t="n"/>
      <c r="G444" s="11" t="n"/>
      <c r="H444" s="11" t="n"/>
      <c r="I444" s="11" t="n"/>
      <c r="J444" s="11" t="n"/>
      <c r="K444" s="11" t="n"/>
      <c r="L444" s="11" t="n"/>
      <c r="M444" s="11" t="n"/>
      <c r="N444" s="11" t="n"/>
      <c r="O444" s="11" t="n"/>
      <c r="P444" s="12">
        <f>IF(OR(N444="",H444=""),"",IF(F444="Short",(H444-N444),(N444-H444))*K444*IF(E444="Option",100,1))</f>
        <v/>
      </c>
      <c r="Q444" s="12">
        <f>IF(P444="","",P444-O444)</f>
        <v/>
      </c>
      <c r="R444" s="13">
        <f>IF(Q444="","",IF(H444*K444=0,"",Q444/(H444*K444*IF(E444="Option",100,1))*100))</f>
        <v/>
      </c>
      <c r="S444" s="14">
        <f>IF(OR(Q444="",I444="",I444=H444),"",Q444/(ABS(H444-I444)*K444*IF(E444="Option",100,1)))</f>
        <v/>
      </c>
      <c r="T444" s="15">
        <f>IF(OR(J444="",I444="",I444=H444),"",ABS(J444-H444)/ABS(H444-I444))</f>
        <v/>
      </c>
      <c r="U444" s="16">
        <f>IF(Q444="","",IF(Q444&gt;0,"Win",IF(Q444&lt;0,"Loss","BE")))</f>
        <v/>
      </c>
      <c r="V444" s="16">
        <f>IF(OR(L444="",B444=""),"",L444-B444)</f>
        <v/>
      </c>
      <c r="W444" s="12">
        <f>IF(Q444="","",IF(W443="",Settings!$B$3+Q444,W443+Q444))</f>
        <v/>
      </c>
      <c r="X444" s="11" t="n"/>
      <c r="Y444" s="11" t="n"/>
      <c r="Z444" s="11" t="n"/>
      <c r="AA444" s="11" t="n"/>
      <c r="AB444" s="11" t="n"/>
      <c r="AC444" s="11" t="n"/>
      <c r="AD444" s="11" t="n"/>
      <c r="AE444" s="16">
        <f>IF(OR(AC444="",B444=""),"",AC444-B444)</f>
        <v/>
      </c>
      <c r="AF444" s="11" t="n"/>
    </row>
    <row r="445">
      <c r="A445" s="10" t="n">
        <v>444</v>
      </c>
      <c r="B445" s="11" t="n"/>
      <c r="C445" s="11" t="n"/>
      <c r="D445" s="11" t="n"/>
      <c r="E445" s="11" t="n"/>
      <c r="F445" s="11" t="n"/>
      <c r="G445" s="11" t="n"/>
      <c r="H445" s="11" t="n"/>
      <c r="I445" s="11" t="n"/>
      <c r="J445" s="11" t="n"/>
      <c r="K445" s="11" t="n"/>
      <c r="L445" s="11" t="n"/>
      <c r="M445" s="11" t="n"/>
      <c r="N445" s="11" t="n"/>
      <c r="O445" s="11" t="n"/>
      <c r="P445" s="12">
        <f>IF(OR(N445="",H445=""),"",IF(F445="Short",(H445-N445),(N445-H445))*K445*IF(E445="Option",100,1))</f>
        <v/>
      </c>
      <c r="Q445" s="12">
        <f>IF(P445="","",P445-O445)</f>
        <v/>
      </c>
      <c r="R445" s="13">
        <f>IF(Q445="","",IF(H445*K445=0,"",Q445/(H445*K445*IF(E445="Option",100,1))*100))</f>
        <v/>
      </c>
      <c r="S445" s="14">
        <f>IF(OR(Q445="",I445="",I445=H445),"",Q445/(ABS(H445-I445)*K445*IF(E445="Option",100,1)))</f>
        <v/>
      </c>
      <c r="T445" s="15">
        <f>IF(OR(J445="",I445="",I445=H445),"",ABS(J445-H445)/ABS(H445-I445))</f>
        <v/>
      </c>
      <c r="U445" s="16">
        <f>IF(Q445="","",IF(Q445&gt;0,"Win",IF(Q445&lt;0,"Loss","BE")))</f>
        <v/>
      </c>
      <c r="V445" s="16">
        <f>IF(OR(L445="",B445=""),"",L445-B445)</f>
        <v/>
      </c>
      <c r="W445" s="12">
        <f>IF(Q445="","",IF(W444="",Settings!$B$3+Q445,W444+Q445))</f>
        <v/>
      </c>
      <c r="X445" s="11" t="n"/>
      <c r="Y445" s="11" t="n"/>
      <c r="Z445" s="11" t="n"/>
      <c r="AA445" s="11" t="n"/>
      <c r="AB445" s="11" t="n"/>
      <c r="AC445" s="11" t="n"/>
      <c r="AD445" s="11" t="n"/>
      <c r="AE445" s="16">
        <f>IF(OR(AC445="",B445=""),"",AC445-B445)</f>
        <v/>
      </c>
      <c r="AF445" s="11" t="n"/>
    </row>
    <row r="446">
      <c r="A446" s="10" t="n">
        <v>445</v>
      </c>
      <c r="B446" s="11" t="n"/>
      <c r="C446" s="11" t="n"/>
      <c r="D446" s="11" t="n"/>
      <c r="E446" s="11" t="n"/>
      <c r="F446" s="11" t="n"/>
      <c r="G446" s="11" t="n"/>
      <c r="H446" s="11" t="n"/>
      <c r="I446" s="11" t="n"/>
      <c r="J446" s="11" t="n"/>
      <c r="K446" s="11" t="n"/>
      <c r="L446" s="11" t="n"/>
      <c r="M446" s="11" t="n"/>
      <c r="N446" s="11" t="n"/>
      <c r="O446" s="11" t="n"/>
      <c r="P446" s="12">
        <f>IF(OR(N446="",H446=""),"",IF(F446="Short",(H446-N446),(N446-H446))*K446*IF(E446="Option",100,1))</f>
        <v/>
      </c>
      <c r="Q446" s="12">
        <f>IF(P446="","",P446-O446)</f>
        <v/>
      </c>
      <c r="R446" s="13">
        <f>IF(Q446="","",IF(H446*K446=0,"",Q446/(H446*K446*IF(E446="Option",100,1))*100))</f>
        <v/>
      </c>
      <c r="S446" s="14">
        <f>IF(OR(Q446="",I446="",I446=H446),"",Q446/(ABS(H446-I446)*K446*IF(E446="Option",100,1)))</f>
        <v/>
      </c>
      <c r="T446" s="15">
        <f>IF(OR(J446="",I446="",I446=H446),"",ABS(J446-H446)/ABS(H446-I446))</f>
        <v/>
      </c>
      <c r="U446" s="16">
        <f>IF(Q446="","",IF(Q446&gt;0,"Win",IF(Q446&lt;0,"Loss","BE")))</f>
        <v/>
      </c>
      <c r="V446" s="16">
        <f>IF(OR(L446="",B446=""),"",L446-B446)</f>
        <v/>
      </c>
      <c r="W446" s="12">
        <f>IF(Q446="","",IF(W445="",Settings!$B$3+Q446,W445+Q446))</f>
        <v/>
      </c>
      <c r="X446" s="11" t="n"/>
      <c r="Y446" s="11" t="n"/>
      <c r="Z446" s="11" t="n"/>
      <c r="AA446" s="11" t="n"/>
      <c r="AB446" s="11" t="n"/>
      <c r="AC446" s="11" t="n"/>
      <c r="AD446" s="11" t="n"/>
      <c r="AE446" s="16">
        <f>IF(OR(AC446="",B446=""),"",AC446-B446)</f>
        <v/>
      </c>
      <c r="AF446" s="11" t="n"/>
    </row>
    <row r="447">
      <c r="A447" s="10" t="n">
        <v>446</v>
      </c>
      <c r="B447" s="11" t="n"/>
      <c r="C447" s="11" t="n"/>
      <c r="D447" s="11" t="n"/>
      <c r="E447" s="11" t="n"/>
      <c r="F447" s="11" t="n"/>
      <c r="G447" s="11" t="n"/>
      <c r="H447" s="11" t="n"/>
      <c r="I447" s="11" t="n"/>
      <c r="J447" s="11" t="n"/>
      <c r="K447" s="11" t="n"/>
      <c r="L447" s="11" t="n"/>
      <c r="M447" s="11" t="n"/>
      <c r="N447" s="11" t="n"/>
      <c r="O447" s="11" t="n"/>
      <c r="P447" s="12">
        <f>IF(OR(N447="",H447=""),"",IF(F447="Short",(H447-N447),(N447-H447))*K447*IF(E447="Option",100,1))</f>
        <v/>
      </c>
      <c r="Q447" s="12">
        <f>IF(P447="","",P447-O447)</f>
        <v/>
      </c>
      <c r="R447" s="13">
        <f>IF(Q447="","",IF(H447*K447=0,"",Q447/(H447*K447*IF(E447="Option",100,1))*100))</f>
        <v/>
      </c>
      <c r="S447" s="14">
        <f>IF(OR(Q447="",I447="",I447=H447),"",Q447/(ABS(H447-I447)*K447*IF(E447="Option",100,1)))</f>
        <v/>
      </c>
      <c r="T447" s="15">
        <f>IF(OR(J447="",I447="",I447=H447),"",ABS(J447-H447)/ABS(H447-I447))</f>
        <v/>
      </c>
      <c r="U447" s="16">
        <f>IF(Q447="","",IF(Q447&gt;0,"Win",IF(Q447&lt;0,"Loss","BE")))</f>
        <v/>
      </c>
      <c r="V447" s="16">
        <f>IF(OR(L447="",B447=""),"",L447-B447)</f>
        <v/>
      </c>
      <c r="W447" s="12">
        <f>IF(Q447="","",IF(W446="",Settings!$B$3+Q447,W446+Q447))</f>
        <v/>
      </c>
      <c r="X447" s="11" t="n"/>
      <c r="Y447" s="11" t="n"/>
      <c r="Z447" s="11" t="n"/>
      <c r="AA447" s="11" t="n"/>
      <c r="AB447" s="11" t="n"/>
      <c r="AC447" s="11" t="n"/>
      <c r="AD447" s="11" t="n"/>
      <c r="AE447" s="16">
        <f>IF(OR(AC447="",B447=""),"",AC447-B447)</f>
        <v/>
      </c>
      <c r="AF447" s="11" t="n"/>
    </row>
    <row r="448">
      <c r="A448" s="10" t="n">
        <v>447</v>
      </c>
      <c r="B448" s="11" t="n"/>
      <c r="C448" s="11" t="n"/>
      <c r="D448" s="11" t="n"/>
      <c r="E448" s="11" t="n"/>
      <c r="F448" s="11" t="n"/>
      <c r="G448" s="11" t="n"/>
      <c r="H448" s="11" t="n"/>
      <c r="I448" s="11" t="n"/>
      <c r="J448" s="11" t="n"/>
      <c r="K448" s="11" t="n"/>
      <c r="L448" s="11" t="n"/>
      <c r="M448" s="11" t="n"/>
      <c r="N448" s="11" t="n"/>
      <c r="O448" s="11" t="n"/>
      <c r="P448" s="12">
        <f>IF(OR(N448="",H448=""),"",IF(F448="Short",(H448-N448),(N448-H448))*K448*IF(E448="Option",100,1))</f>
        <v/>
      </c>
      <c r="Q448" s="12">
        <f>IF(P448="","",P448-O448)</f>
        <v/>
      </c>
      <c r="R448" s="13">
        <f>IF(Q448="","",IF(H448*K448=0,"",Q448/(H448*K448*IF(E448="Option",100,1))*100))</f>
        <v/>
      </c>
      <c r="S448" s="14">
        <f>IF(OR(Q448="",I448="",I448=H448),"",Q448/(ABS(H448-I448)*K448*IF(E448="Option",100,1)))</f>
        <v/>
      </c>
      <c r="T448" s="15">
        <f>IF(OR(J448="",I448="",I448=H448),"",ABS(J448-H448)/ABS(H448-I448))</f>
        <v/>
      </c>
      <c r="U448" s="16">
        <f>IF(Q448="","",IF(Q448&gt;0,"Win",IF(Q448&lt;0,"Loss","BE")))</f>
        <v/>
      </c>
      <c r="V448" s="16">
        <f>IF(OR(L448="",B448=""),"",L448-B448)</f>
        <v/>
      </c>
      <c r="W448" s="12">
        <f>IF(Q448="","",IF(W447="",Settings!$B$3+Q448,W447+Q448))</f>
        <v/>
      </c>
      <c r="X448" s="11" t="n"/>
      <c r="Y448" s="11" t="n"/>
      <c r="Z448" s="11" t="n"/>
      <c r="AA448" s="11" t="n"/>
      <c r="AB448" s="11" t="n"/>
      <c r="AC448" s="11" t="n"/>
      <c r="AD448" s="11" t="n"/>
      <c r="AE448" s="16">
        <f>IF(OR(AC448="",B448=""),"",AC448-B448)</f>
        <v/>
      </c>
      <c r="AF448" s="11" t="n"/>
    </row>
    <row r="449">
      <c r="A449" s="10" t="n">
        <v>448</v>
      </c>
      <c r="B449" s="11" t="n"/>
      <c r="C449" s="11" t="n"/>
      <c r="D449" s="11" t="n"/>
      <c r="E449" s="11" t="n"/>
      <c r="F449" s="11" t="n"/>
      <c r="G449" s="11" t="n"/>
      <c r="H449" s="11" t="n"/>
      <c r="I449" s="11" t="n"/>
      <c r="J449" s="11" t="n"/>
      <c r="K449" s="11" t="n"/>
      <c r="L449" s="11" t="n"/>
      <c r="M449" s="11" t="n"/>
      <c r="N449" s="11" t="n"/>
      <c r="O449" s="11" t="n"/>
      <c r="P449" s="12">
        <f>IF(OR(N449="",H449=""),"",IF(F449="Short",(H449-N449),(N449-H449))*K449*IF(E449="Option",100,1))</f>
        <v/>
      </c>
      <c r="Q449" s="12">
        <f>IF(P449="","",P449-O449)</f>
        <v/>
      </c>
      <c r="R449" s="13">
        <f>IF(Q449="","",IF(H449*K449=0,"",Q449/(H449*K449*IF(E449="Option",100,1))*100))</f>
        <v/>
      </c>
      <c r="S449" s="14">
        <f>IF(OR(Q449="",I449="",I449=H449),"",Q449/(ABS(H449-I449)*K449*IF(E449="Option",100,1)))</f>
        <v/>
      </c>
      <c r="T449" s="15">
        <f>IF(OR(J449="",I449="",I449=H449),"",ABS(J449-H449)/ABS(H449-I449))</f>
        <v/>
      </c>
      <c r="U449" s="16">
        <f>IF(Q449="","",IF(Q449&gt;0,"Win",IF(Q449&lt;0,"Loss","BE")))</f>
        <v/>
      </c>
      <c r="V449" s="16">
        <f>IF(OR(L449="",B449=""),"",L449-B449)</f>
        <v/>
      </c>
      <c r="W449" s="12">
        <f>IF(Q449="","",IF(W448="",Settings!$B$3+Q449,W448+Q449))</f>
        <v/>
      </c>
      <c r="X449" s="11" t="n"/>
      <c r="Y449" s="11" t="n"/>
      <c r="Z449" s="11" t="n"/>
      <c r="AA449" s="11" t="n"/>
      <c r="AB449" s="11" t="n"/>
      <c r="AC449" s="11" t="n"/>
      <c r="AD449" s="11" t="n"/>
      <c r="AE449" s="16">
        <f>IF(OR(AC449="",B449=""),"",AC449-B449)</f>
        <v/>
      </c>
      <c r="AF449" s="11" t="n"/>
    </row>
    <row r="450">
      <c r="A450" s="10" t="n">
        <v>449</v>
      </c>
      <c r="B450" s="11" t="n"/>
      <c r="C450" s="11" t="n"/>
      <c r="D450" s="11" t="n"/>
      <c r="E450" s="11" t="n"/>
      <c r="F450" s="11" t="n"/>
      <c r="G450" s="11" t="n"/>
      <c r="H450" s="11" t="n"/>
      <c r="I450" s="11" t="n"/>
      <c r="J450" s="11" t="n"/>
      <c r="K450" s="11" t="n"/>
      <c r="L450" s="11" t="n"/>
      <c r="M450" s="11" t="n"/>
      <c r="N450" s="11" t="n"/>
      <c r="O450" s="11" t="n"/>
      <c r="P450" s="12">
        <f>IF(OR(N450="",H450=""),"",IF(F450="Short",(H450-N450),(N450-H450))*K450*IF(E450="Option",100,1))</f>
        <v/>
      </c>
      <c r="Q450" s="12">
        <f>IF(P450="","",P450-O450)</f>
        <v/>
      </c>
      <c r="R450" s="13">
        <f>IF(Q450="","",IF(H450*K450=0,"",Q450/(H450*K450*IF(E450="Option",100,1))*100))</f>
        <v/>
      </c>
      <c r="S450" s="14">
        <f>IF(OR(Q450="",I450="",I450=H450),"",Q450/(ABS(H450-I450)*K450*IF(E450="Option",100,1)))</f>
        <v/>
      </c>
      <c r="T450" s="15">
        <f>IF(OR(J450="",I450="",I450=H450),"",ABS(J450-H450)/ABS(H450-I450))</f>
        <v/>
      </c>
      <c r="U450" s="16">
        <f>IF(Q450="","",IF(Q450&gt;0,"Win",IF(Q450&lt;0,"Loss","BE")))</f>
        <v/>
      </c>
      <c r="V450" s="16">
        <f>IF(OR(L450="",B450=""),"",L450-B450)</f>
        <v/>
      </c>
      <c r="W450" s="12">
        <f>IF(Q450="","",IF(W449="",Settings!$B$3+Q450,W449+Q450))</f>
        <v/>
      </c>
      <c r="X450" s="11" t="n"/>
      <c r="Y450" s="11" t="n"/>
      <c r="Z450" s="11" t="n"/>
      <c r="AA450" s="11" t="n"/>
      <c r="AB450" s="11" t="n"/>
      <c r="AC450" s="11" t="n"/>
      <c r="AD450" s="11" t="n"/>
      <c r="AE450" s="16">
        <f>IF(OR(AC450="",B450=""),"",AC450-B450)</f>
        <v/>
      </c>
      <c r="AF450" s="11" t="n"/>
    </row>
    <row r="451">
      <c r="A451" s="10" t="n">
        <v>450</v>
      </c>
      <c r="B451" s="11" t="n"/>
      <c r="C451" s="11" t="n"/>
      <c r="D451" s="11" t="n"/>
      <c r="E451" s="11" t="n"/>
      <c r="F451" s="11" t="n"/>
      <c r="G451" s="11" t="n"/>
      <c r="H451" s="11" t="n"/>
      <c r="I451" s="11" t="n"/>
      <c r="J451" s="11" t="n"/>
      <c r="K451" s="11" t="n"/>
      <c r="L451" s="11" t="n"/>
      <c r="M451" s="11" t="n"/>
      <c r="N451" s="11" t="n"/>
      <c r="O451" s="11" t="n"/>
      <c r="P451" s="12">
        <f>IF(OR(N451="",H451=""),"",IF(F451="Short",(H451-N451),(N451-H451))*K451*IF(E451="Option",100,1))</f>
        <v/>
      </c>
      <c r="Q451" s="12">
        <f>IF(P451="","",P451-O451)</f>
        <v/>
      </c>
      <c r="R451" s="13">
        <f>IF(Q451="","",IF(H451*K451=0,"",Q451/(H451*K451*IF(E451="Option",100,1))*100))</f>
        <v/>
      </c>
      <c r="S451" s="14">
        <f>IF(OR(Q451="",I451="",I451=H451),"",Q451/(ABS(H451-I451)*K451*IF(E451="Option",100,1)))</f>
        <v/>
      </c>
      <c r="T451" s="15">
        <f>IF(OR(J451="",I451="",I451=H451),"",ABS(J451-H451)/ABS(H451-I451))</f>
        <v/>
      </c>
      <c r="U451" s="16">
        <f>IF(Q451="","",IF(Q451&gt;0,"Win",IF(Q451&lt;0,"Loss","BE")))</f>
        <v/>
      </c>
      <c r="V451" s="16">
        <f>IF(OR(L451="",B451=""),"",L451-B451)</f>
        <v/>
      </c>
      <c r="W451" s="12">
        <f>IF(Q451="","",IF(W450="",Settings!$B$3+Q451,W450+Q451))</f>
        <v/>
      </c>
      <c r="X451" s="11" t="n"/>
      <c r="Y451" s="11" t="n"/>
      <c r="Z451" s="11" t="n"/>
      <c r="AA451" s="11" t="n"/>
      <c r="AB451" s="11" t="n"/>
      <c r="AC451" s="11" t="n"/>
      <c r="AD451" s="11" t="n"/>
      <c r="AE451" s="16">
        <f>IF(OR(AC451="",B451=""),"",AC451-B451)</f>
        <v/>
      </c>
      <c r="AF451" s="11" t="n"/>
    </row>
    <row r="452">
      <c r="A452" s="10" t="n">
        <v>451</v>
      </c>
      <c r="B452" s="11" t="n"/>
      <c r="C452" s="11" t="n"/>
      <c r="D452" s="11" t="n"/>
      <c r="E452" s="11" t="n"/>
      <c r="F452" s="11" t="n"/>
      <c r="G452" s="11" t="n"/>
      <c r="H452" s="11" t="n"/>
      <c r="I452" s="11" t="n"/>
      <c r="J452" s="11" t="n"/>
      <c r="K452" s="11" t="n"/>
      <c r="L452" s="11" t="n"/>
      <c r="M452" s="11" t="n"/>
      <c r="N452" s="11" t="n"/>
      <c r="O452" s="11" t="n"/>
      <c r="P452" s="12">
        <f>IF(OR(N452="",H452=""),"",IF(F452="Short",(H452-N452),(N452-H452))*K452*IF(E452="Option",100,1))</f>
        <v/>
      </c>
      <c r="Q452" s="12">
        <f>IF(P452="","",P452-O452)</f>
        <v/>
      </c>
      <c r="R452" s="13">
        <f>IF(Q452="","",IF(H452*K452=0,"",Q452/(H452*K452*IF(E452="Option",100,1))*100))</f>
        <v/>
      </c>
      <c r="S452" s="14">
        <f>IF(OR(Q452="",I452="",I452=H452),"",Q452/(ABS(H452-I452)*K452*IF(E452="Option",100,1)))</f>
        <v/>
      </c>
      <c r="T452" s="15">
        <f>IF(OR(J452="",I452="",I452=H452),"",ABS(J452-H452)/ABS(H452-I452))</f>
        <v/>
      </c>
      <c r="U452" s="16">
        <f>IF(Q452="","",IF(Q452&gt;0,"Win",IF(Q452&lt;0,"Loss","BE")))</f>
        <v/>
      </c>
      <c r="V452" s="16">
        <f>IF(OR(L452="",B452=""),"",L452-B452)</f>
        <v/>
      </c>
      <c r="W452" s="12">
        <f>IF(Q452="","",IF(W451="",Settings!$B$3+Q452,W451+Q452))</f>
        <v/>
      </c>
      <c r="X452" s="11" t="n"/>
      <c r="Y452" s="11" t="n"/>
      <c r="Z452" s="11" t="n"/>
      <c r="AA452" s="11" t="n"/>
      <c r="AB452" s="11" t="n"/>
      <c r="AC452" s="11" t="n"/>
      <c r="AD452" s="11" t="n"/>
      <c r="AE452" s="16">
        <f>IF(OR(AC452="",B452=""),"",AC452-B452)</f>
        <v/>
      </c>
      <c r="AF452" s="11" t="n"/>
    </row>
    <row r="453">
      <c r="A453" s="10" t="n">
        <v>452</v>
      </c>
      <c r="B453" s="11" t="n"/>
      <c r="C453" s="11" t="n"/>
      <c r="D453" s="11" t="n"/>
      <c r="E453" s="11" t="n"/>
      <c r="F453" s="11" t="n"/>
      <c r="G453" s="11" t="n"/>
      <c r="H453" s="11" t="n"/>
      <c r="I453" s="11" t="n"/>
      <c r="J453" s="11" t="n"/>
      <c r="K453" s="11" t="n"/>
      <c r="L453" s="11" t="n"/>
      <c r="M453" s="11" t="n"/>
      <c r="N453" s="11" t="n"/>
      <c r="O453" s="11" t="n"/>
      <c r="P453" s="12">
        <f>IF(OR(N453="",H453=""),"",IF(F453="Short",(H453-N453),(N453-H453))*K453*IF(E453="Option",100,1))</f>
        <v/>
      </c>
      <c r="Q453" s="12">
        <f>IF(P453="","",P453-O453)</f>
        <v/>
      </c>
      <c r="R453" s="13">
        <f>IF(Q453="","",IF(H453*K453=0,"",Q453/(H453*K453*IF(E453="Option",100,1))*100))</f>
        <v/>
      </c>
      <c r="S453" s="14">
        <f>IF(OR(Q453="",I453="",I453=H453),"",Q453/(ABS(H453-I453)*K453*IF(E453="Option",100,1)))</f>
        <v/>
      </c>
      <c r="T453" s="15">
        <f>IF(OR(J453="",I453="",I453=H453),"",ABS(J453-H453)/ABS(H453-I453))</f>
        <v/>
      </c>
      <c r="U453" s="16">
        <f>IF(Q453="","",IF(Q453&gt;0,"Win",IF(Q453&lt;0,"Loss","BE")))</f>
        <v/>
      </c>
      <c r="V453" s="16">
        <f>IF(OR(L453="",B453=""),"",L453-B453)</f>
        <v/>
      </c>
      <c r="W453" s="12">
        <f>IF(Q453="","",IF(W452="",Settings!$B$3+Q453,W452+Q453))</f>
        <v/>
      </c>
      <c r="X453" s="11" t="n"/>
      <c r="Y453" s="11" t="n"/>
      <c r="Z453" s="11" t="n"/>
      <c r="AA453" s="11" t="n"/>
      <c r="AB453" s="11" t="n"/>
      <c r="AC453" s="11" t="n"/>
      <c r="AD453" s="11" t="n"/>
      <c r="AE453" s="16">
        <f>IF(OR(AC453="",B453=""),"",AC453-B453)</f>
        <v/>
      </c>
      <c r="AF453" s="11" t="n"/>
    </row>
    <row r="454">
      <c r="A454" s="10" t="n">
        <v>453</v>
      </c>
      <c r="B454" s="11" t="n"/>
      <c r="C454" s="11" t="n"/>
      <c r="D454" s="11" t="n"/>
      <c r="E454" s="11" t="n"/>
      <c r="F454" s="11" t="n"/>
      <c r="G454" s="11" t="n"/>
      <c r="H454" s="11" t="n"/>
      <c r="I454" s="11" t="n"/>
      <c r="J454" s="11" t="n"/>
      <c r="K454" s="11" t="n"/>
      <c r="L454" s="11" t="n"/>
      <c r="M454" s="11" t="n"/>
      <c r="N454" s="11" t="n"/>
      <c r="O454" s="11" t="n"/>
      <c r="P454" s="12">
        <f>IF(OR(N454="",H454=""),"",IF(F454="Short",(H454-N454),(N454-H454))*K454*IF(E454="Option",100,1))</f>
        <v/>
      </c>
      <c r="Q454" s="12">
        <f>IF(P454="","",P454-O454)</f>
        <v/>
      </c>
      <c r="R454" s="13">
        <f>IF(Q454="","",IF(H454*K454=0,"",Q454/(H454*K454*IF(E454="Option",100,1))*100))</f>
        <v/>
      </c>
      <c r="S454" s="14">
        <f>IF(OR(Q454="",I454="",I454=H454),"",Q454/(ABS(H454-I454)*K454*IF(E454="Option",100,1)))</f>
        <v/>
      </c>
      <c r="T454" s="15">
        <f>IF(OR(J454="",I454="",I454=H454),"",ABS(J454-H454)/ABS(H454-I454))</f>
        <v/>
      </c>
      <c r="U454" s="16">
        <f>IF(Q454="","",IF(Q454&gt;0,"Win",IF(Q454&lt;0,"Loss","BE")))</f>
        <v/>
      </c>
      <c r="V454" s="16">
        <f>IF(OR(L454="",B454=""),"",L454-B454)</f>
        <v/>
      </c>
      <c r="W454" s="12">
        <f>IF(Q454="","",IF(W453="",Settings!$B$3+Q454,W453+Q454))</f>
        <v/>
      </c>
      <c r="X454" s="11" t="n"/>
      <c r="Y454" s="11" t="n"/>
      <c r="Z454" s="11" t="n"/>
      <c r="AA454" s="11" t="n"/>
      <c r="AB454" s="11" t="n"/>
      <c r="AC454" s="11" t="n"/>
      <c r="AD454" s="11" t="n"/>
      <c r="AE454" s="16">
        <f>IF(OR(AC454="",B454=""),"",AC454-B454)</f>
        <v/>
      </c>
      <c r="AF454" s="11" t="n"/>
    </row>
    <row r="455">
      <c r="A455" s="10" t="n">
        <v>454</v>
      </c>
      <c r="B455" s="11" t="n"/>
      <c r="C455" s="11" t="n"/>
      <c r="D455" s="11" t="n"/>
      <c r="E455" s="11" t="n"/>
      <c r="F455" s="11" t="n"/>
      <c r="G455" s="11" t="n"/>
      <c r="H455" s="11" t="n"/>
      <c r="I455" s="11" t="n"/>
      <c r="J455" s="11" t="n"/>
      <c r="K455" s="11" t="n"/>
      <c r="L455" s="11" t="n"/>
      <c r="M455" s="11" t="n"/>
      <c r="N455" s="11" t="n"/>
      <c r="O455" s="11" t="n"/>
      <c r="P455" s="12">
        <f>IF(OR(N455="",H455=""),"",IF(F455="Short",(H455-N455),(N455-H455))*K455*IF(E455="Option",100,1))</f>
        <v/>
      </c>
      <c r="Q455" s="12">
        <f>IF(P455="","",P455-O455)</f>
        <v/>
      </c>
      <c r="R455" s="13">
        <f>IF(Q455="","",IF(H455*K455=0,"",Q455/(H455*K455*IF(E455="Option",100,1))*100))</f>
        <v/>
      </c>
      <c r="S455" s="14">
        <f>IF(OR(Q455="",I455="",I455=H455),"",Q455/(ABS(H455-I455)*K455*IF(E455="Option",100,1)))</f>
        <v/>
      </c>
      <c r="T455" s="15">
        <f>IF(OR(J455="",I455="",I455=H455),"",ABS(J455-H455)/ABS(H455-I455))</f>
        <v/>
      </c>
      <c r="U455" s="16">
        <f>IF(Q455="","",IF(Q455&gt;0,"Win",IF(Q455&lt;0,"Loss","BE")))</f>
        <v/>
      </c>
      <c r="V455" s="16">
        <f>IF(OR(L455="",B455=""),"",L455-B455)</f>
        <v/>
      </c>
      <c r="W455" s="12">
        <f>IF(Q455="","",IF(W454="",Settings!$B$3+Q455,W454+Q455))</f>
        <v/>
      </c>
      <c r="X455" s="11" t="n"/>
      <c r="Y455" s="11" t="n"/>
      <c r="Z455" s="11" t="n"/>
      <c r="AA455" s="11" t="n"/>
      <c r="AB455" s="11" t="n"/>
      <c r="AC455" s="11" t="n"/>
      <c r="AD455" s="11" t="n"/>
      <c r="AE455" s="16">
        <f>IF(OR(AC455="",B455=""),"",AC455-B455)</f>
        <v/>
      </c>
      <c r="AF455" s="11" t="n"/>
    </row>
    <row r="456">
      <c r="A456" s="10" t="n">
        <v>455</v>
      </c>
      <c r="B456" s="11" t="n"/>
      <c r="C456" s="11" t="n"/>
      <c r="D456" s="11" t="n"/>
      <c r="E456" s="11" t="n"/>
      <c r="F456" s="11" t="n"/>
      <c r="G456" s="11" t="n"/>
      <c r="H456" s="11" t="n"/>
      <c r="I456" s="11" t="n"/>
      <c r="J456" s="11" t="n"/>
      <c r="K456" s="11" t="n"/>
      <c r="L456" s="11" t="n"/>
      <c r="M456" s="11" t="n"/>
      <c r="N456" s="11" t="n"/>
      <c r="O456" s="11" t="n"/>
      <c r="P456" s="12">
        <f>IF(OR(N456="",H456=""),"",IF(F456="Short",(H456-N456),(N456-H456))*K456*IF(E456="Option",100,1))</f>
        <v/>
      </c>
      <c r="Q456" s="12">
        <f>IF(P456="","",P456-O456)</f>
        <v/>
      </c>
      <c r="R456" s="13">
        <f>IF(Q456="","",IF(H456*K456=0,"",Q456/(H456*K456*IF(E456="Option",100,1))*100))</f>
        <v/>
      </c>
      <c r="S456" s="14">
        <f>IF(OR(Q456="",I456="",I456=H456),"",Q456/(ABS(H456-I456)*K456*IF(E456="Option",100,1)))</f>
        <v/>
      </c>
      <c r="T456" s="15">
        <f>IF(OR(J456="",I456="",I456=H456),"",ABS(J456-H456)/ABS(H456-I456))</f>
        <v/>
      </c>
      <c r="U456" s="16">
        <f>IF(Q456="","",IF(Q456&gt;0,"Win",IF(Q456&lt;0,"Loss","BE")))</f>
        <v/>
      </c>
      <c r="V456" s="16">
        <f>IF(OR(L456="",B456=""),"",L456-B456)</f>
        <v/>
      </c>
      <c r="W456" s="12">
        <f>IF(Q456="","",IF(W455="",Settings!$B$3+Q456,W455+Q456))</f>
        <v/>
      </c>
      <c r="X456" s="11" t="n"/>
      <c r="Y456" s="11" t="n"/>
      <c r="Z456" s="11" t="n"/>
      <c r="AA456" s="11" t="n"/>
      <c r="AB456" s="11" t="n"/>
      <c r="AC456" s="11" t="n"/>
      <c r="AD456" s="11" t="n"/>
      <c r="AE456" s="16">
        <f>IF(OR(AC456="",B456=""),"",AC456-B456)</f>
        <v/>
      </c>
      <c r="AF456" s="11" t="n"/>
    </row>
    <row r="457">
      <c r="A457" s="10" t="n">
        <v>456</v>
      </c>
      <c r="B457" s="11" t="n"/>
      <c r="C457" s="11" t="n"/>
      <c r="D457" s="11" t="n"/>
      <c r="E457" s="11" t="n"/>
      <c r="F457" s="11" t="n"/>
      <c r="G457" s="11" t="n"/>
      <c r="H457" s="11" t="n"/>
      <c r="I457" s="11" t="n"/>
      <c r="J457" s="11" t="n"/>
      <c r="K457" s="11" t="n"/>
      <c r="L457" s="11" t="n"/>
      <c r="M457" s="11" t="n"/>
      <c r="N457" s="11" t="n"/>
      <c r="O457" s="11" t="n"/>
      <c r="P457" s="12">
        <f>IF(OR(N457="",H457=""),"",IF(F457="Short",(H457-N457),(N457-H457))*K457*IF(E457="Option",100,1))</f>
        <v/>
      </c>
      <c r="Q457" s="12">
        <f>IF(P457="","",P457-O457)</f>
        <v/>
      </c>
      <c r="R457" s="13">
        <f>IF(Q457="","",IF(H457*K457=0,"",Q457/(H457*K457*IF(E457="Option",100,1))*100))</f>
        <v/>
      </c>
      <c r="S457" s="14">
        <f>IF(OR(Q457="",I457="",I457=H457),"",Q457/(ABS(H457-I457)*K457*IF(E457="Option",100,1)))</f>
        <v/>
      </c>
      <c r="T457" s="15">
        <f>IF(OR(J457="",I457="",I457=H457),"",ABS(J457-H457)/ABS(H457-I457))</f>
        <v/>
      </c>
      <c r="U457" s="16">
        <f>IF(Q457="","",IF(Q457&gt;0,"Win",IF(Q457&lt;0,"Loss","BE")))</f>
        <v/>
      </c>
      <c r="V457" s="16">
        <f>IF(OR(L457="",B457=""),"",L457-B457)</f>
        <v/>
      </c>
      <c r="W457" s="12">
        <f>IF(Q457="","",IF(W456="",Settings!$B$3+Q457,W456+Q457))</f>
        <v/>
      </c>
      <c r="X457" s="11" t="n"/>
      <c r="Y457" s="11" t="n"/>
      <c r="Z457" s="11" t="n"/>
      <c r="AA457" s="11" t="n"/>
      <c r="AB457" s="11" t="n"/>
      <c r="AC457" s="11" t="n"/>
      <c r="AD457" s="11" t="n"/>
      <c r="AE457" s="16">
        <f>IF(OR(AC457="",B457=""),"",AC457-B457)</f>
        <v/>
      </c>
      <c r="AF457" s="11" t="n"/>
    </row>
    <row r="458">
      <c r="A458" s="10" t="n">
        <v>457</v>
      </c>
      <c r="B458" s="11" t="n"/>
      <c r="C458" s="11" t="n"/>
      <c r="D458" s="11" t="n"/>
      <c r="E458" s="11" t="n"/>
      <c r="F458" s="11" t="n"/>
      <c r="G458" s="11" t="n"/>
      <c r="H458" s="11" t="n"/>
      <c r="I458" s="11" t="n"/>
      <c r="J458" s="11" t="n"/>
      <c r="K458" s="11" t="n"/>
      <c r="L458" s="11" t="n"/>
      <c r="M458" s="11" t="n"/>
      <c r="N458" s="11" t="n"/>
      <c r="O458" s="11" t="n"/>
      <c r="P458" s="12">
        <f>IF(OR(N458="",H458=""),"",IF(F458="Short",(H458-N458),(N458-H458))*K458*IF(E458="Option",100,1))</f>
        <v/>
      </c>
      <c r="Q458" s="12">
        <f>IF(P458="","",P458-O458)</f>
        <v/>
      </c>
      <c r="R458" s="13">
        <f>IF(Q458="","",IF(H458*K458=0,"",Q458/(H458*K458*IF(E458="Option",100,1))*100))</f>
        <v/>
      </c>
      <c r="S458" s="14">
        <f>IF(OR(Q458="",I458="",I458=H458),"",Q458/(ABS(H458-I458)*K458*IF(E458="Option",100,1)))</f>
        <v/>
      </c>
      <c r="T458" s="15">
        <f>IF(OR(J458="",I458="",I458=H458),"",ABS(J458-H458)/ABS(H458-I458))</f>
        <v/>
      </c>
      <c r="U458" s="16">
        <f>IF(Q458="","",IF(Q458&gt;0,"Win",IF(Q458&lt;0,"Loss","BE")))</f>
        <v/>
      </c>
      <c r="V458" s="16">
        <f>IF(OR(L458="",B458=""),"",L458-B458)</f>
        <v/>
      </c>
      <c r="W458" s="12">
        <f>IF(Q458="","",IF(W457="",Settings!$B$3+Q458,W457+Q458))</f>
        <v/>
      </c>
      <c r="X458" s="11" t="n"/>
      <c r="Y458" s="11" t="n"/>
      <c r="Z458" s="11" t="n"/>
      <c r="AA458" s="11" t="n"/>
      <c r="AB458" s="11" t="n"/>
      <c r="AC458" s="11" t="n"/>
      <c r="AD458" s="11" t="n"/>
      <c r="AE458" s="16">
        <f>IF(OR(AC458="",B458=""),"",AC458-B458)</f>
        <v/>
      </c>
      <c r="AF458" s="11" t="n"/>
    </row>
    <row r="459">
      <c r="A459" s="10" t="n">
        <v>458</v>
      </c>
      <c r="B459" s="11" t="n"/>
      <c r="C459" s="11" t="n"/>
      <c r="D459" s="11" t="n"/>
      <c r="E459" s="11" t="n"/>
      <c r="F459" s="11" t="n"/>
      <c r="G459" s="11" t="n"/>
      <c r="H459" s="11" t="n"/>
      <c r="I459" s="11" t="n"/>
      <c r="J459" s="11" t="n"/>
      <c r="K459" s="11" t="n"/>
      <c r="L459" s="11" t="n"/>
      <c r="M459" s="11" t="n"/>
      <c r="N459" s="11" t="n"/>
      <c r="O459" s="11" t="n"/>
      <c r="P459" s="12">
        <f>IF(OR(N459="",H459=""),"",IF(F459="Short",(H459-N459),(N459-H459))*K459*IF(E459="Option",100,1))</f>
        <v/>
      </c>
      <c r="Q459" s="12">
        <f>IF(P459="","",P459-O459)</f>
        <v/>
      </c>
      <c r="R459" s="13">
        <f>IF(Q459="","",IF(H459*K459=0,"",Q459/(H459*K459*IF(E459="Option",100,1))*100))</f>
        <v/>
      </c>
      <c r="S459" s="14">
        <f>IF(OR(Q459="",I459="",I459=H459),"",Q459/(ABS(H459-I459)*K459*IF(E459="Option",100,1)))</f>
        <v/>
      </c>
      <c r="T459" s="15">
        <f>IF(OR(J459="",I459="",I459=H459),"",ABS(J459-H459)/ABS(H459-I459))</f>
        <v/>
      </c>
      <c r="U459" s="16">
        <f>IF(Q459="","",IF(Q459&gt;0,"Win",IF(Q459&lt;0,"Loss","BE")))</f>
        <v/>
      </c>
      <c r="V459" s="16">
        <f>IF(OR(L459="",B459=""),"",L459-B459)</f>
        <v/>
      </c>
      <c r="W459" s="12">
        <f>IF(Q459="","",IF(W458="",Settings!$B$3+Q459,W458+Q459))</f>
        <v/>
      </c>
      <c r="X459" s="11" t="n"/>
      <c r="Y459" s="11" t="n"/>
      <c r="Z459" s="11" t="n"/>
      <c r="AA459" s="11" t="n"/>
      <c r="AB459" s="11" t="n"/>
      <c r="AC459" s="11" t="n"/>
      <c r="AD459" s="11" t="n"/>
      <c r="AE459" s="16">
        <f>IF(OR(AC459="",B459=""),"",AC459-B459)</f>
        <v/>
      </c>
      <c r="AF459" s="11" t="n"/>
    </row>
    <row r="460">
      <c r="A460" s="10" t="n">
        <v>459</v>
      </c>
      <c r="B460" s="11" t="n"/>
      <c r="C460" s="11" t="n"/>
      <c r="D460" s="11" t="n"/>
      <c r="E460" s="11" t="n"/>
      <c r="F460" s="11" t="n"/>
      <c r="G460" s="11" t="n"/>
      <c r="H460" s="11" t="n"/>
      <c r="I460" s="11" t="n"/>
      <c r="J460" s="11" t="n"/>
      <c r="K460" s="11" t="n"/>
      <c r="L460" s="11" t="n"/>
      <c r="M460" s="11" t="n"/>
      <c r="N460" s="11" t="n"/>
      <c r="O460" s="11" t="n"/>
      <c r="P460" s="12">
        <f>IF(OR(N460="",H460=""),"",IF(F460="Short",(H460-N460),(N460-H460))*K460*IF(E460="Option",100,1))</f>
        <v/>
      </c>
      <c r="Q460" s="12">
        <f>IF(P460="","",P460-O460)</f>
        <v/>
      </c>
      <c r="R460" s="13">
        <f>IF(Q460="","",IF(H460*K460=0,"",Q460/(H460*K460*IF(E460="Option",100,1))*100))</f>
        <v/>
      </c>
      <c r="S460" s="14">
        <f>IF(OR(Q460="",I460="",I460=H460),"",Q460/(ABS(H460-I460)*K460*IF(E460="Option",100,1)))</f>
        <v/>
      </c>
      <c r="T460" s="15">
        <f>IF(OR(J460="",I460="",I460=H460),"",ABS(J460-H460)/ABS(H460-I460))</f>
        <v/>
      </c>
      <c r="U460" s="16">
        <f>IF(Q460="","",IF(Q460&gt;0,"Win",IF(Q460&lt;0,"Loss","BE")))</f>
        <v/>
      </c>
      <c r="V460" s="16">
        <f>IF(OR(L460="",B460=""),"",L460-B460)</f>
        <v/>
      </c>
      <c r="W460" s="12">
        <f>IF(Q460="","",IF(W459="",Settings!$B$3+Q460,W459+Q460))</f>
        <v/>
      </c>
      <c r="X460" s="11" t="n"/>
      <c r="Y460" s="11" t="n"/>
      <c r="Z460" s="11" t="n"/>
      <c r="AA460" s="11" t="n"/>
      <c r="AB460" s="11" t="n"/>
      <c r="AC460" s="11" t="n"/>
      <c r="AD460" s="11" t="n"/>
      <c r="AE460" s="16">
        <f>IF(OR(AC460="",B460=""),"",AC460-B460)</f>
        <v/>
      </c>
      <c r="AF460" s="11" t="n"/>
    </row>
    <row r="461">
      <c r="A461" s="10" t="n">
        <v>460</v>
      </c>
      <c r="B461" s="11" t="n"/>
      <c r="C461" s="11" t="n"/>
      <c r="D461" s="11" t="n"/>
      <c r="E461" s="11" t="n"/>
      <c r="F461" s="11" t="n"/>
      <c r="G461" s="11" t="n"/>
      <c r="H461" s="11" t="n"/>
      <c r="I461" s="11" t="n"/>
      <c r="J461" s="11" t="n"/>
      <c r="K461" s="11" t="n"/>
      <c r="L461" s="11" t="n"/>
      <c r="M461" s="11" t="n"/>
      <c r="N461" s="11" t="n"/>
      <c r="O461" s="11" t="n"/>
      <c r="P461" s="12">
        <f>IF(OR(N461="",H461=""),"",IF(F461="Short",(H461-N461),(N461-H461))*K461*IF(E461="Option",100,1))</f>
        <v/>
      </c>
      <c r="Q461" s="12">
        <f>IF(P461="","",P461-O461)</f>
        <v/>
      </c>
      <c r="R461" s="13">
        <f>IF(Q461="","",IF(H461*K461=0,"",Q461/(H461*K461*IF(E461="Option",100,1))*100))</f>
        <v/>
      </c>
      <c r="S461" s="14">
        <f>IF(OR(Q461="",I461="",I461=H461),"",Q461/(ABS(H461-I461)*K461*IF(E461="Option",100,1)))</f>
        <v/>
      </c>
      <c r="T461" s="15">
        <f>IF(OR(J461="",I461="",I461=H461),"",ABS(J461-H461)/ABS(H461-I461))</f>
        <v/>
      </c>
      <c r="U461" s="16">
        <f>IF(Q461="","",IF(Q461&gt;0,"Win",IF(Q461&lt;0,"Loss","BE")))</f>
        <v/>
      </c>
      <c r="V461" s="16">
        <f>IF(OR(L461="",B461=""),"",L461-B461)</f>
        <v/>
      </c>
      <c r="W461" s="12">
        <f>IF(Q461="","",IF(W460="",Settings!$B$3+Q461,W460+Q461))</f>
        <v/>
      </c>
      <c r="X461" s="11" t="n"/>
      <c r="Y461" s="11" t="n"/>
      <c r="Z461" s="11" t="n"/>
      <c r="AA461" s="11" t="n"/>
      <c r="AB461" s="11" t="n"/>
      <c r="AC461" s="11" t="n"/>
      <c r="AD461" s="11" t="n"/>
      <c r="AE461" s="16">
        <f>IF(OR(AC461="",B461=""),"",AC461-B461)</f>
        <v/>
      </c>
      <c r="AF461" s="11" t="n"/>
    </row>
    <row r="462">
      <c r="A462" s="10" t="n">
        <v>461</v>
      </c>
      <c r="B462" s="11" t="n"/>
      <c r="C462" s="11" t="n"/>
      <c r="D462" s="11" t="n"/>
      <c r="E462" s="11" t="n"/>
      <c r="F462" s="11" t="n"/>
      <c r="G462" s="11" t="n"/>
      <c r="H462" s="11" t="n"/>
      <c r="I462" s="11" t="n"/>
      <c r="J462" s="11" t="n"/>
      <c r="K462" s="11" t="n"/>
      <c r="L462" s="11" t="n"/>
      <c r="M462" s="11" t="n"/>
      <c r="N462" s="11" t="n"/>
      <c r="O462" s="11" t="n"/>
      <c r="P462" s="12">
        <f>IF(OR(N462="",H462=""),"",IF(F462="Short",(H462-N462),(N462-H462))*K462*IF(E462="Option",100,1))</f>
        <v/>
      </c>
      <c r="Q462" s="12">
        <f>IF(P462="","",P462-O462)</f>
        <v/>
      </c>
      <c r="R462" s="13">
        <f>IF(Q462="","",IF(H462*K462=0,"",Q462/(H462*K462*IF(E462="Option",100,1))*100))</f>
        <v/>
      </c>
      <c r="S462" s="14">
        <f>IF(OR(Q462="",I462="",I462=H462),"",Q462/(ABS(H462-I462)*K462*IF(E462="Option",100,1)))</f>
        <v/>
      </c>
      <c r="T462" s="15">
        <f>IF(OR(J462="",I462="",I462=H462),"",ABS(J462-H462)/ABS(H462-I462))</f>
        <v/>
      </c>
      <c r="U462" s="16">
        <f>IF(Q462="","",IF(Q462&gt;0,"Win",IF(Q462&lt;0,"Loss","BE")))</f>
        <v/>
      </c>
      <c r="V462" s="16">
        <f>IF(OR(L462="",B462=""),"",L462-B462)</f>
        <v/>
      </c>
      <c r="W462" s="12">
        <f>IF(Q462="","",IF(W461="",Settings!$B$3+Q462,W461+Q462))</f>
        <v/>
      </c>
      <c r="X462" s="11" t="n"/>
      <c r="Y462" s="11" t="n"/>
      <c r="Z462" s="11" t="n"/>
      <c r="AA462" s="11" t="n"/>
      <c r="AB462" s="11" t="n"/>
      <c r="AC462" s="11" t="n"/>
      <c r="AD462" s="11" t="n"/>
      <c r="AE462" s="16">
        <f>IF(OR(AC462="",B462=""),"",AC462-B462)</f>
        <v/>
      </c>
      <c r="AF462" s="11" t="n"/>
    </row>
    <row r="463">
      <c r="A463" s="10" t="n">
        <v>462</v>
      </c>
      <c r="B463" s="11" t="n"/>
      <c r="C463" s="11" t="n"/>
      <c r="D463" s="11" t="n"/>
      <c r="E463" s="11" t="n"/>
      <c r="F463" s="11" t="n"/>
      <c r="G463" s="11" t="n"/>
      <c r="H463" s="11" t="n"/>
      <c r="I463" s="11" t="n"/>
      <c r="J463" s="11" t="n"/>
      <c r="K463" s="11" t="n"/>
      <c r="L463" s="11" t="n"/>
      <c r="M463" s="11" t="n"/>
      <c r="N463" s="11" t="n"/>
      <c r="O463" s="11" t="n"/>
      <c r="P463" s="12">
        <f>IF(OR(N463="",H463=""),"",IF(F463="Short",(H463-N463),(N463-H463))*K463*IF(E463="Option",100,1))</f>
        <v/>
      </c>
      <c r="Q463" s="12">
        <f>IF(P463="","",P463-O463)</f>
        <v/>
      </c>
      <c r="R463" s="13">
        <f>IF(Q463="","",IF(H463*K463=0,"",Q463/(H463*K463*IF(E463="Option",100,1))*100))</f>
        <v/>
      </c>
      <c r="S463" s="14">
        <f>IF(OR(Q463="",I463="",I463=H463),"",Q463/(ABS(H463-I463)*K463*IF(E463="Option",100,1)))</f>
        <v/>
      </c>
      <c r="T463" s="15">
        <f>IF(OR(J463="",I463="",I463=H463),"",ABS(J463-H463)/ABS(H463-I463))</f>
        <v/>
      </c>
      <c r="U463" s="16">
        <f>IF(Q463="","",IF(Q463&gt;0,"Win",IF(Q463&lt;0,"Loss","BE")))</f>
        <v/>
      </c>
      <c r="V463" s="16">
        <f>IF(OR(L463="",B463=""),"",L463-B463)</f>
        <v/>
      </c>
      <c r="W463" s="12">
        <f>IF(Q463="","",IF(W462="",Settings!$B$3+Q463,W462+Q463))</f>
        <v/>
      </c>
      <c r="X463" s="11" t="n"/>
      <c r="Y463" s="11" t="n"/>
      <c r="Z463" s="11" t="n"/>
      <c r="AA463" s="11" t="n"/>
      <c r="AB463" s="11" t="n"/>
      <c r="AC463" s="11" t="n"/>
      <c r="AD463" s="11" t="n"/>
      <c r="AE463" s="16">
        <f>IF(OR(AC463="",B463=""),"",AC463-B463)</f>
        <v/>
      </c>
      <c r="AF463" s="11" t="n"/>
    </row>
    <row r="464">
      <c r="A464" s="10" t="n">
        <v>463</v>
      </c>
      <c r="B464" s="11" t="n"/>
      <c r="C464" s="11" t="n"/>
      <c r="D464" s="11" t="n"/>
      <c r="E464" s="11" t="n"/>
      <c r="F464" s="11" t="n"/>
      <c r="G464" s="11" t="n"/>
      <c r="H464" s="11" t="n"/>
      <c r="I464" s="11" t="n"/>
      <c r="J464" s="11" t="n"/>
      <c r="K464" s="11" t="n"/>
      <c r="L464" s="11" t="n"/>
      <c r="M464" s="11" t="n"/>
      <c r="N464" s="11" t="n"/>
      <c r="O464" s="11" t="n"/>
      <c r="P464" s="12">
        <f>IF(OR(N464="",H464=""),"",IF(F464="Short",(H464-N464),(N464-H464))*K464*IF(E464="Option",100,1))</f>
        <v/>
      </c>
      <c r="Q464" s="12">
        <f>IF(P464="","",P464-O464)</f>
        <v/>
      </c>
      <c r="R464" s="13">
        <f>IF(Q464="","",IF(H464*K464=0,"",Q464/(H464*K464*IF(E464="Option",100,1))*100))</f>
        <v/>
      </c>
      <c r="S464" s="14">
        <f>IF(OR(Q464="",I464="",I464=H464),"",Q464/(ABS(H464-I464)*K464*IF(E464="Option",100,1)))</f>
        <v/>
      </c>
      <c r="T464" s="15">
        <f>IF(OR(J464="",I464="",I464=H464),"",ABS(J464-H464)/ABS(H464-I464))</f>
        <v/>
      </c>
      <c r="U464" s="16">
        <f>IF(Q464="","",IF(Q464&gt;0,"Win",IF(Q464&lt;0,"Loss","BE")))</f>
        <v/>
      </c>
      <c r="V464" s="16">
        <f>IF(OR(L464="",B464=""),"",L464-B464)</f>
        <v/>
      </c>
      <c r="W464" s="12">
        <f>IF(Q464="","",IF(W463="",Settings!$B$3+Q464,W463+Q464))</f>
        <v/>
      </c>
      <c r="X464" s="11" t="n"/>
      <c r="Y464" s="11" t="n"/>
      <c r="Z464" s="11" t="n"/>
      <c r="AA464" s="11" t="n"/>
      <c r="AB464" s="11" t="n"/>
      <c r="AC464" s="11" t="n"/>
      <c r="AD464" s="11" t="n"/>
      <c r="AE464" s="16">
        <f>IF(OR(AC464="",B464=""),"",AC464-B464)</f>
        <v/>
      </c>
      <c r="AF464" s="11" t="n"/>
    </row>
    <row r="465">
      <c r="A465" s="10" t="n">
        <v>464</v>
      </c>
      <c r="B465" s="11" t="n"/>
      <c r="C465" s="11" t="n"/>
      <c r="D465" s="11" t="n"/>
      <c r="E465" s="11" t="n"/>
      <c r="F465" s="11" t="n"/>
      <c r="G465" s="11" t="n"/>
      <c r="H465" s="11" t="n"/>
      <c r="I465" s="11" t="n"/>
      <c r="J465" s="11" t="n"/>
      <c r="K465" s="11" t="n"/>
      <c r="L465" s="11" t="n"/>
      <c r="M465" s="11" t="n"/>
      <c r="N465" s="11" t="n"/>
      <c r="O465" s="11" t="n"/>
      <c r="P465" s="12">
        <f>IF(OR(N465="",H465=""),"",IF(F465="Short",(H465-N465),(N465-H465))*K465*IF(E465="Option",100,1))</f>
        <v/>
      </c>
      <c r="Q465" s="12">
        <f>IF(P465="","",P465-O465)</f>
        <v/>
      </c>
      <c r="R465" s="13">
        <f>IF(Q465="","",IF(H465*K465=0,"",Q465/(H465*K465*IF(E465="Option",100,1))*100))</f>
        <v/>
      </c>
      <c r="S465" s="14">
        <f>IF(OR(Q465="",I465="",I465=H465),"",Q465/(ABS(H465-I465)*K465*IF(E465="Option",100,1)))</f>
        <v/>
      </c>
      <c r="T465" s="15">
        <f>IF(OR(J465="",I465="",I465=H465),"",ABS(J465-H465)/ABS(H465-I465))</f>
        <v/>
      </c>
      <c r="U465" s="16">
        <f>IF(Q465="","",IF(Q465&gt;0,"Win",IF(Q465&lt;0,"Loss","BE")))</f>
        <v/>
      </c>
      <c r="V465" s="16">
        <f>IF(OR(L465="",B465=""),"",L465-B465)</f>
        <v/>
      </c>
      <c r="W465" s="12">
        <f>IF(Q465="","",IF(W464="",Settings!$B$3+Q465,W464+Q465))</f>
        <v/>
      </c>
      <c r="X465" s="11" t="n"/>
      <c r="Y465" s="11" t="n"/>
      <c r="Z465" s="11" t="n"/>
      <c r="AA465" s="11" t="n"/>
      <c r="AB465" s="11" t="n"/>
      <c r="AC465" s="11" t="n"/>
      <c r="AD465" s="11" t="n"/>
      <c r="AE465" s="16">
        <f>IF(OR(AC465="",B465=""),"",AC465-B465)</f>
        <v/>
      </c>
      <c r="AF465" s="11" t="n"/>
    </row>
    <row r="466">
      <c r="A466" s="10" t="n">
        <v>465</v>
      </c>
      <c r="B466" s="11" t="n"/>
      <c r="C466" s="11" t="n"/>
      <c r="D466" s="11" t="n"/>
      <c r="E466" s="11" t="n"/>
      <c r="F466" s="11" t="n"/>
      <c r="G466" s="11" t="n"/>
      <c r="H466" s="11" t="n"/>
      <c r="I466" s="11" t="n"/>
      <c r="J466" s="11" t="n"/>
      <c r="K466" s="11" t="n"/>
      <c r="L466" s="11" t="n"/>
      <c r="M466" s="11" t="n"/>
      <c r="N466" s="11" t="n"/>
      <c r="O466" s="11" t="n"/>
      <c r="P466" s="12">
        <f>IF(OR(N466="",H466=""),"",IF(F466="Short",(H466-N466),(N466-H466))*K466*IF(E466="Option",100,1))</f>
        <v/>
      </c>
      <c r="Q466" s="12">
        <f>IF(P466="","",P466-O466)</f>
        <v/>
      </c>
      <c r="R466" s="13">
        <f>IF(Q466="","",IF(H466*K466=0,"",Q466/(H466*K466*IF(E466="Option",100,1))*100))</f>
        <v/>
      </c>
      <c r="S466" s="14">
        <f>IF(OR(Q466="",I466="",I466=H466),"",Q466/(ABS(H466-I466)*K466*IF(E466="Option",100,1)))</f>
        <v/>
      </c>
      <c r="T466" s="15">
        <f>IF(OR(J466="",I466="",I466=H466),"",ABS(J466-H466)/ABS(H466-I466))</f>
        <v/>
      </c>
      <c r="U466" s="16">
        <f>IF(Q466="","",IF(Q466&gt;0,"Win",IF(Q466&lt;0,"Loss","BE")))</f>
        <v/>
      </c>
      <c r="V466" s="16">
        <f>IF(OR(L466="",B466=""),"",L466-B466)</f>
        <v/>
      </c>
      <c r="W466" s="12">
        <f>IF(Q466="","",IF(W465="",Settings!$B$3+Q466,W465+Q466))</f>
        <v/>
      </c>
      <c r="X466" s="11" t="n"/>
      <c r="Y466" s="11" t="n"/>
      <c r="Z466" s="11" t="n"/>
      <c r="AA466" s="11" t="n"/>
      <c r="AB466" s="11" t="n"/>
      <c r="AC466" s="11" t="n"/>
      <c r="AD466" s="11" t="n"/>
      <c r="AE466" s="16">
        <f>IF(OR(AC466="",B466=""),"",AC466-B466)</f>
        <v/>
      </c>
      <c r="AF466" s="11" t="n"/>
    </row>
    <row r="467">
      <c r="A467" s="10" t="n">
        <v>466</v>
      </c>
      <c r="B467" s="11" t="n"/>
      <c r="C467" s="11" t="n"/>
      <c r="D467" s="11" t="n"/>
      <c r="E467" s="11" t="n"/>
      <c r="F467" s="11" t="n"/>
      <c r="G467" s="11" t="n"/>
      <c r="H467" s="11" t="n"/>
      <c r="I467" s="11" t="n"/>
      <c r="J467" s="11" t="n"/>
      <c r="K467" s="11" t="n"/>
      <c r="L467" s="11" t="n"/>
      <c r="M467" s="11" t="n"/>
      <c r="N467" s="11" t="n"/>
      <c r="O467" s="11" t="n"/>
      <c r="P467" s="12">
        <f>IF(OR(N467="",H467=""),"",IF(F467="Short",(H467-N467),(N467-H467))*K467*IF(E467="Option",100,1))</f>
        <v/>
      </c>
      <c r="Q467" s="12">
        <f>IF(P467="","",P467-O467)</f>
        <v/>
      </c>
      <c r="R467" s="13">
        <f>IF(Q467="","",IF(H467*K467=0,"",Q467/(H467*K467*IF(E467="Option",100,1))*100))</f>
        <v/>
      </c>
      <c r="S467" s="14">
        <f>IF(OR(Q467="",I467="",I467=H467),"",Q467/(ABS(H467-I467)*K467*IF(E467="Option",100,1)))</f>
        <v/>
      </c>
      <c r="T467" s="15">
        <f>IF(OR(J467="",I467="",I467=H467),"",ABS(J467-H467)/ABS(H467-I467))</f>
        <v/>
      </c>
      <c r="U467" s="16">
        <f>IF(Q467="","",IF(Q467&gt;0,"Win",IF(Q467&lt;0,"Loss","BE")))</f>
        <v/>
      </c>
      <c r="V467" s="16">
        <f>IF(OR(L467="",B467=""),"",L467-B467)</f>
        <v/>
      </c>
      <c r="W467" s="12">
        <f>IF(Q467="","",IF(W466="",Settings!$B$3+Q467,W466+Q467))</f>
        <v/>
      </c>
      <c r="X467" s="11" t="n"/>
      <c r="Y467" s="11" t="n"/>
      <c r="Z467" s="11" t="n"/>
      <c r="AA467" s="11" t="n"/>
      <c r="AB467" s="11" t="n"/>
      <c r="AC467" s="11" t="n"/>
      <c r="AD467" s="11" t="n"/>
      <c r="AE467" s="16">
        <f>IF(OR(AC467="",B467=""),"",AC467-B467)</f>
        <v/>
      </c>
      <c r="AF467" s="11" t="n"/>
    </row>
    <row r="468">
      <c r="A468" s="10" t="n">
        <v>467</v>
      </c>
      <c r="B468" s="11" t="n"/>
      <c r="C468" s="11" t="n"/>
      <c r="D468" s="11" t="n"/>
      <c r="E468" s="11" t="n"/>
      <c r="F468" s="11" t="n"/>
      <c r="G468" s="11" t="n"/>
      <c r="H468" s="11" t="n"/>
      <c r="I468" s="11" t="n"/>
      <c r="J468" s="11" t="n"/>
      <c r="K468" s="11" t="n"/>
      <c r="L468" s="11" t="n"/>
      <c r="M468" s="11" t="n"/>
      <c r="N468" s="11" t="n"/>
      <c r="O468" s="11" t="n"/>
      <c r="P468" s="12">
        <f>IF(OR(N468="",H468=""),"",IF(F468="Short",(H468-N468),(N468-H468))*K468*IF(E468="Option",100,1))</f>
        <v/>
      </c>
      <c r="Q468" s="12">
        <f>IF(P468="","",P468-O468)</f>
        <v/>
      </c>
      <c r="R468" s="13">
        <f>IF(Q468="","",IF(H468*K468=0,"",Q468/(H468*K468*IF(E468="Option",100,1))*100))</f>
        <v/>
      </c>
      <c r="S468" s="14">
        <f>IF(OR(Q468="",I468="",I468=H468),"",Q468/(ABS(H468-I468)*K468*IF(E468="Option",100,1)))</f>
        <v/>
      </c>
      <c r="T468" s="15">
        <f>IF(OR(J468="",I468="",I468=H468),"",ABS(J468-H468)/ABS(H468-I468))</f>
        <v/>
      </c>
      <c r="U468" s="16">
        <f>IF(Q468="","",IF(Q468&gt;0,"Win",IF(Q468&lt;0,"Loss","BE")))</f>
        <v/>
      </c>
      <c r="V468" s="16">
        <f>IF(OR(L468="",B468=""),"",L468-B468)</f>
        <v/>
      </c>
      <c r="W468" s="12">
        <f>IF(Q468="","",IF(W467="",Settings!$B$3+Q468,W467+Q468))</f>
        <v/>
      </c>
      <c r="X468" s="11" t="n"/>
      <c r="Y468" s="11" t="n"/>
      <c r="Z468" s="11" t="n"/>
      <c r="AA468" s="11" t="n"/>
      <c r="AB468" s="11" t="n"/>
      <c r="AC468" s="11" t="n"/>
      <c r="AD468" s="11" t="n"/>
      <c r="AE468" s="16">
        <f>IF(OR(AC468="",B468=""),"",AC468-B468)</f>
        <v/>
      </c>
      <c r="AF468" s="11" t="n"/>
    </row>
    <row r="469">
      <c r="A469" s="10" t="n">
        <v>468</v>
      </c>
      <c r="B469" s="11" t="n"/>
      <c r="C469" s="11" t="n"/>
      <c r="D469" s="11" t="n"/>
      <c r="E469" s="11" t="n"/>
      <c r="F469" s="11" t="n"/>
      <c r="G469" s="11" t="n"/>
      <c r="H469" s="11" t="n"/>
      <c r="I469" s="11" t="n"/>
      <c r="J469" s="11" t="n"/>
      <c r="K469" s="11" t="n"/>
      <c r="L469" s="11" t="n"/>
      <c r="M469" s="11" t="n"/>
      <c r="N469" s="11" t="n"/>
      <c r="O469" s="11" t="n"/>
      <c r="P469" s="12">
        <f>IF(OR(N469="",H469=""),"",IF(F469="Short",(H469-N469),(N469-H469))*K469*IF(E469="Option",100,1))</f>
        <v/>
      </c>
      <c r="Q469" s="12">
        <f>IF(P469="","",P469-O469)</f>
        <v/>
      </c>
      <c r="R469" s="13">
        <f>IF(Q469="","",IF(H469*K469=0,"",Q469/(H469*K469*IF(E469="Option",100,1))*100))</f>
        <v/>
      </c>
      <c r="S469" s="14">
        <f>IF(OR(Q469="",I469="",I469=H469),"",Q469/(ABS(H469-I469)*K469*IF(E469="Option",100,1)))</f>
        <v/>
      </c>
      <c r="T469" s="15">
        <f>IF(OR(J469="",I469="",I469=H469),"",ABS(J469-H469)/ABS(H469-I469))</f>
        <v/>
      </c>
      <c r="U469" s="16">
        <f>IF(Q469="","",IF(Q469&gt;0,"Win",IF(Q469&lt;0,"Loss","BE")))</f>
        <v/>
      </c>
      <c r="V469" s="16">
        <f>IF(OR(L469="",B469=""),"",L469-B469)</f>
        <v/>
      </c>
      <c r="W469" s="12">
        <f>IF(Q469="","",IF(W468="",Settings!$B$3+Q469,W468+Q469))</f>
        <v/>
      </c>
      <c r="X469" s="11" t="n"/>
      <c r="Y469" s="11" t="n"/>
      <c r="Z469" s="11" t="n"/>
      <c r="AA469" s="11" t="n"/>
      <c r="AB469" s="11" t="n"/>
      <c r="AC469" s="11" t="n"/>
      <c r="AD469" s="11" t="n"/>
      <c r="AE469" s="16">
        <f>IF(OR(AC469="",B469=""),"",AC469-B469)</f>
        <v/>
      </c>
      <c r="AF469" s="11" t="n"/>
    </row>
    <row r="470">
      <c r="A470" s="10" t="n">
        <v>469</v>
      </c>
      <c r="B470" s="11" t="n"/>
      <c r="C470" s="11" t="n"/>
      <c r="D470" s="11" t="n"/>
      <c r="E470" s="11" t="n"/>
      <c r="F470" s="11" t="n"/>
      <c r="G470" s="11" t="n"/>
      <c r="H470" s="11" t="n"/>
      <c r="I470" s="11" t="n"/>
      <c r="J470" s="11" t="n"/>
      <c r="K470" s="11" t="n"/>
      <c r="L470" s="11" t="n"/>
      <c r="M470" s="11" t="n"/>
      <c r="N470" s="11" t="n"/>
      <c r="O470" s="11" t="n"/>
      <c r="P470" s="12">
        <f>IF(OR(N470="",H470=""),"",IF(F470="Short",(H470-N470),(N470-H470))*K470*IF(E470="Option",100,1))</f>
        <v/>
      </c>
      <c r="Q470" s="12">
        <f>IF(P470="","",P470-O470)</f>
        <v/>
      </c>
      <c r="R470" s="13">
        <f>IF(Q470="","",IF(H470*K470=0,"",Q470/(H470*K470*IF(E470="Option",100,1))*100))</f>
        <v/>
      </c>
      <c r="S470" s="14">
        <f>IF(OR(Q470="",I470="",I470=H470),"",Q470/(ABS(H470-I470)*K470*IF(E470="Option",100,1)))</f>
        <v/>
      </c>
      <c r="T470" s="15">
        <f>IF(OR(J470="",I470="",I470=H470),"",ABS(J470-H470)/ABS(H470-I470))</f>
        <v/>
      </c>
      <c r="U470" s="16">
        <f>IF(Q470="","",IF(Q470&gt;0,"Win",IF(Q470&lt;0,"Loss","BE")))</f>
        <v/>
      </c>
      <c r="V470" s="16">
        <f>IF(OR(L470="",B470=""),"",L470-B470)</f>
        <v/>
      </c>
      <c r="W470" s="12">
        <f>IF(Q470="","",IF(W469="",Settings!$B$3+Q470,W469+Q470))</f>
        <v/>
      </c>
      <c r="X470" s="11" t="n"/>
      <c r="Y470" s="11" t="n"/>
      <c r="Z470" s="11" t="n"/>
      <c r="AA470" s="11" t="n"/>
      <c r="AB470" s="11" t="n"/>
      <c r="AC470" s="11" t="n"/>
      <c r="AD470" s="11" t="n"/>
      <c r="AE470" s="16">
        <f>IF(OR(AC470="",B470=""),"",AC470-B470)</f>
        <v/>
      </c>
      <c r="AF470" s="11" t="n"/>
    </row>
    <row r="471">
      <c r="A471" s="10" t="n">
        <v>470</v>
      </c>
      <c r="B471" s="11" t="n"/>
      <c r="C471" s="11" t="n"/>
      <c r="D471" s="11" t="n"/>
      <c r="E471" s="11" t="n"/>
      <c r="F471" s="11" t="n"/>
      <c r="G471" s="11" t="n"/>
      <c r="H471" s="11" t="n"/>
      <c r="I471" s="11" t="n"/>
      <c r="J471" s="11" t="n"/>
      <c r="K471" s="11" t="n"/>
      <c r="L471" s="11" t="n"/>
      <c r="M471" s="11" t="n"/>
      <c r="N471" s="11" t="n"/>
      <c r="O471" s="11" t="n"/>
      <c r="P471" s="12">
        <f>IF(OR(N471="",H471=""),"",IF(F471="Short",(H471-N471),(N471-H471))*K471*IF(E471="Option",100,1))</f>
        <v/>
      </c>
      <c r="Q471" s="12">
        <f>IF(P471="","",P471-O471)</f>
        <v/>
      </c>
      <c r="R471" s="13">
        <f>IF(Q471="","",IF(H471*K471=0,"",Q471/(H471*K471*IF(E471="Option",100,1))*100))</f>
        <v/>
      </c>
      <c r="S471" s="14">
        <f>IF(OR(Q471="",I471="",I471=H471),"",Q471/(ABS(H471-I471)*K471*IF(E471="Option",100,1)))</f>
        <v/>
      </c>
      <c r="T471" s="15">
        <f>IF(OR(J471="",I471="",I471=H471),"",ABS(J471-H471)/ABS(H471-I471))</f>
        <v/>
      </c>
      <c r="U471" s="16">
        <f>IF(Q471="","",IF(Q471&gt;0,"Win",IF(Q471&lt;0,"Loss","BE")))</f>
        <v/>
      </c>
      <c r="V471" s="16">
        <f>IF(OR(L471="",B471=""),"",L471-B471)</f>
        <v/>
      </c>
      <c r="W471" s="12">
        <f>IF(Q471="","",IF(W470="",Settings!$B$3+Q471,W470+Q471))</f>
        <v/>
      </c>
      <c r="X471" s="11" t="n"/>
      <c r="Y471" s="11" t="n"/>
      <c r="Z471" s="11" t="n"/>
      <c r="AA471" s="11" t="n"/>
      <c r="AB471" s="11" t="n"/>
      <c r="AC471" s="11" t="n"/>
      <c r="AD471" s="11" t="n"/>
      <c r="AE471" s="16">
        <f>IF(OR(AC471="",B471=""),"",AC471-B471)</f>
        <v/>
      </c>
      <c r="AF471" s="11" t="n"/>
    </row>
    <row r="472">
      <c r="A472" s="10" t="n">
        <v>471</v>
      </c>
      <c r="B472" s="11" t="n"/>
      <c r="C472" s="11" t="n"/>
      <c r="D472" s="11" t="n"/>
      <c r="E472" s="11" t="n"/>
      <c r="F472" s="11" t="n"/>
      <c r="G472" s="11" t="n"/>
      <c r="H472" s="11" t="n"/>
      <c r="I472" s="11" t="n"/>
      <c r="J472" s="11" t="n"/>
      <c r="K472" s="11" t="n"/>
      <c r="L472" s="11" t="n"/>
      <c r="M472" s="11" t="n"/>
      <c r="N472" s="11" t="n"/>
      <c r="O472" s="11" t="n"/>
      <c r="P472" s="12">
        <f>IF(OR(N472="",H472=""),"",IF(F472="Short",(H472-N472),(N472-H472))*K472*IF(E472="Option",100,1))</f>
        <v/>
      </c>
      <c r="Q472" s="12">
        <f>IF(P472="","",P472-O472)</f>
        <v/>
      </c>
      <c r="R472" s="13">
        <f>IF(Q472="","",IF(H472*K472=0,"",Q472/(H472*K472*IF(E472="Option",100,1))*100))</f>
        <v/>
      </c>
      <c r="S472" s="14">
        <f>IF(OR(Q472="",I472="",I472=H472),"",Q472/(ABS(H472-I472)*K472*IF(E472="Option",100,1)))</f>
        <v/>
      </c>
      <c r="T472" s="15">
        <f>IF(OR(J472="",I472="",I472=H472),"",ABS(J472-H472)/ABS(H472-I472))</f>
        <v/>
      </c>
      <c r="U472" s="16">
        <f>IF(Q472="","",IF(Q472&gt;0,"Win",IF(Q472&lt;0,"Loss","BE")))</f>
        <v/>
      </c>
      <c r="V472" s="16">
        <f>IF(OR(L472="",B472=""),"",L472-B472)</f>
        <v/>
      </c>
      <c r="W472" s="12">
        <f>IF(Q472="","",IF(W471="",Settings!$B$3+Q472,W471+Q472))</f>
        <v/>
      </c>
      <c r="X472" s="11" t="n"/>
      <c r="Y472" s="11" t="n"/>
      <c r="Z472" s="11" t="n"/>
      <c r="AA472" s="11" t="n"/>
      <c r="AB472" s="11" t="n"/>
      <c r="AC472" s="11" t="n"/>
      <c r="AD472" s="11" t="n"/>
      <c r="AE472" s="16">
        <f>IF(OR(AC472="",B472=""),"",AC472-B472)</f>
        <v/>
      </c>
      <c r="AF472" s="11" t="n"/>
    </row>
    <row r="473">
      <c r="A473" s="10" t="n">
        <v>472</v>
      </c>
      <c r="B473" s="11" t="n"/>
      <c r="C473" s="11" t="n"/>
      <c r="D473" s="11" t="n"/>
      <c r="E473" s="11" t="n"/>
      <c r="F473" s="11" t="n"/>
      <c r="G473" s="11" t="n"/>
      <c r="H473" s="11" t="n"/>
      <c r="I473" s="11" t="n"/>
      <c r="J473" s="11" t="n"/>
      <c r="K473" s="11" t="n"/>
      <c r="L473" s="11" t="n"/>
      <c r="M473" s="11" t="n"/>
      <c r="N473" s="11" t="n"/>
      <c r="O473" s="11" t="n"/>
      <c r="P473" s="12">
        <f>IF(OR(N473="",H473=""),"",IF(F473="Short",(H473-N473),(N473-H473))*K473*IF(E473="Option",100,1))</f>
        <v/>
      </c>
      <c r="Q473" s="12">
        <f>IF(P473="","",P473-O473)</f>
        <v/>
      </c>
      <c r="R473" s="13">
        <f>IF(Q473="","",IF(H473*K473=0,"",Q473/(H473*K473*IF(E473="Option",100,1))*100))</f>
        <v/>
      </c>
      <c r="S473" s="14">
        <f>IF(OR(Q473="",I473="",I473=H473),"",Q473/(ABS(H473-I473)*K473*IF(E473="Option",100,1)))</f>
        <v/>
      </c>
      <c r="T473" s="15">
        <f>IF(OR(J473="",I473="",I473=H473),"",ABS(J473-H473)/ABS(H473-I473))</f>
        <v/>
      </c>
      <c r="U473" s="16">
        <f>IF(Q473="","",IF(Q473&gt;0,"Win",IF(Q473&lt;0,"Loss","BE")))</f>
        <v/>
      </c>
      <c r="V473" s="16">
        <f>IF(OR(L473="",B473=""),"",L473-B473)</f>
        <v/>
      </c>
      <c r="W473" s="12">
        <f>IF(Q473="","",IF(W472="",Settings!$B$3+Q473,W472+Q473))</f>
        <v/>
      </c>
      <c r="X473" s="11" t="n"/>
      <c r="Y473" s="11" t="n"/>
      <c r="Z473" s="11" t="n"/>
      <c r="AA473" s="11" t="n"/>
      <c r="AB473" s="11" t="n"/>
      <c r="AC473" s="11" t="n"/>
      <c r="AD473" s="11" t="n"/>
      <c r="AE473" s="16">
        <f>IF(OR(AC473="",B473=""),"",AC473-B473)</f>
        <v/>
      </c>
      <c r="AF473" s="11" t="n"/>
    </row>
    <row r="474">
      <c r="A474" s="10" t="n">
        <v>473</v>
      </c>
      <c r="B474" s="11" t="n"/>
      <c r="C474" s="11" t="n"/>
      <c r="D474" s="11" t="n"/>
      <c r="E474" s="11" t="n"/>
      <c r="F474" s="11" t="n"/>
      <c r="G474" s="11" t="n"/>
      <c r="H474" s="11" t="n"/>
      <c r="I474" s="11" t="n"/>
      <c r="J474" s="11" t="n"/>
      <c r="K474" s="11" t="n"/>
      <c r="L474" s="11" t="n"/>
      <c r="M474" s="11" t="n"/>
      <c r="N474" s="11" t="n"/>
      <c r="O474" s="11" t="n"/>
      <c r="P474" s="12">
        <f>IF(OR(N474="",H474=""),"",IF(F474="Short",(H474-N474),(N474-H474))*K474*IF(E474="Option",100,1))</f>
        <v/>
      </c>
      <c r="Q474" s="12">
        <f>IF(P474="","",P474-O474)</f>
        <v/>
      </c>
      <c r="R474" s="13">
        <f>IF(Q474="","",IF(H474*K474=0,"",Q474/(H474*K474*IF(E474="Option",100,1))*100))</f>
        <v/>
      </c>
      <c r="S474" s="14">
        <f>IF(OR(Q474="",I474="",I474=H474),"",Q474/(ABS(H474-I474)*K474*IF(E474="Option",100,1)))</f>
        <v/>
      </c>
      <c r="T474" s="15">
        <f>IF(OR(J474="",I474="",I474=H474),"",ABS(J474-H474)/ABS(H474-I474))</f>
        <v/>
      </c>
      <c r="U474" s="16">
        <f>IF(Q474="","",IF(Q474&gt;0,"Win",IF(Q474&lt;0,"Loss","BE")))</f>
        <v/>
      </c>
      <c r="V474" s="16">
        <f>IF(OR(L474="",B474=""),"",L474-B474)</f>
        <v/>
      </c>
      <c r="W474" s="12">
        <f>IF(Q474="","",IF(W473="",Settings!$B$3+Q474,W473+Q474))</f>
        <v/>
      </c>
      <c r="X474" s="11" t="n"/>
      <c r="Y474" s="11" t="n"/>
      <c r="Z474" s="11" t="n"/>
      <c r="AA474" s="11" t="n"/>
      <c r="AB474" s="11" t="n"/>
      <c r="AC474" s="11" t="n"/>
      <c r="AD474" s="11" t="n"/>
      <c r="AE474" s="16">
        <f>IF(OR(AC474="",B474=""),"",AC474-B474)</f>
        <v/>
      </c>
      <c r="AF474" s="11" t="n"/>
    </row>
    <row r="475">
      <c r="A475" s="10" t="n">
        <v>474</v>
      </c>
      <c r="B475" s="11" t="n"/>
      <c r="C475" s="11" t="n"/>
      <c r="D475" s="11" t="n"/>
      <c r="E475" s="11" t="n"/>
      <c r="F475" s="11" t="n"/>
      <c r="G475" s="11" t="n"/>
      <c r="H475" s="11" t="n"/>
      <c r="I475" s="11" t="n"/>
      <c r="J475" s="11" t="n"/>
      <c r="K475" s="11" t="n"/>
      <c r="L475" s="11" t="n"/>
      <c r="M475" s="11" t="n"/>
      <c r="N475" s="11" t="n"/>
      <c r="O475" s="11" t="n"/>
      <c r="P475" s="12">
        <f>IF(OR(N475="",H475=""),"",IF(F475="Short",(H475-N475),(N475-H475))*K475*IF(E475="Option",100,1))</f>
        <v/>
      </c>
      <c r="Q475" s="12">
        <f>IF(P475="","",P475-O475)</f>
        <v/>
      </c>
      <c r="R475" s="13">
        <f>IF(Q475="","",IF(H475*K475=0,"",Q475/(H475*K475*IF(E475="Option",100,1))*100))</f>
        <v/>
      </c>
      <c r="S475" s="14">
        <f>IF(OR(Q475="",I475="",I475=H475),"",Q475/(ABS(H475-I475)*K475*IF(E475="Option",100,1)))</f>
        <v/>
      </c>
      <c r="T475" s="15">
        <f>IF(OR(J475="",I475="",I475=H475),"",ABS(J475-H475)/ABS(H475-I475))</f>
        <v/>
      </c>
      <c r="U475" s="16">
        <f>IF(Q475="","",IF(Q475&gt;0,"Win",IF(Q475&lt;0,"Loss","BE")))</f>
        <v/>
      </c>
      <c r="V475" s="16">
        <f>IF(OR(L475="",B475=""),"",L475-B475)</f>
        <v/>
      </c>
      <c r="W475" s="12">
        <f>IF(Q475="","",IF(W474="",Settings!$B$3+Q475,W474+Q475))</f>
        <v/>
      </c>
      <c r="X475" s="11" t="n"/>
      <c r="Y475" s="11" t="n"/>
      <c r="Z475" s="11" t="n"/>
      <c r="AA475" s="11" t="n"/>
      <c r="AB475" s="11" t="n"/>
      <c r="AC475" s="11" t="n"/>
      <c r="AD475" s="11" t="n"/>
      <c r="AE475" s="16">
        <f>IF(OR(AC475="",B475=""),"",AC475-B475)</f>
        <v/>
      </c>
      <c r="AF475" s="11" t="n"/>
    </row>
    <row r="476">
      <c r="A476" s="10" t="n">
        <v>475</v>
      </c>
      <c r="B476" s="11" t="n"/>
      <c r="C476" s="11" t="n"/>
      <c r="D476" s="11" t="n"/>
      <c r="E476" s="11" t="n"/>
      <c r="F476" s="11" t="n"/>
      <c r="G476" s="11" t="n"/>
      <c r="H476" s="11" t="n"/>
      <c r="I476" s="11" t="n"/>
      <c r="J476" s="11" t="n"/>
      <c r="K476" s="11" t="n"/>
      <c r="L476" s="11" t="n"/>
      <c r="M476" s="11" t="n"/>
      <c r="N476" s="11" t="n"/>
      <c r="O476" s="11" t="n"/>
      <c r="P476" s="12">
        <f>IF(OR(N476="",H476=""),"",IF(F476="Short",(H476-N476),(N476-H476))*K476*IF(E476="Option",100,1))</f>
        <v/>
      </c>
      <c r="Q476" s="12">
        <f>IF(P476="","",P476-O476)</f>
        <v/>
      </c>
      <c r="R476" s="13">
        <f>IF(Q476="","",IF(H476*K476=0,"",Q476/(H476*K476*IF(E476="Option",100,1))*100))</f>
        <v/>
      </c>
      <c r="S476" s="14">
        <f>IF(OR(Q476="",I476="",I476=H476),"",Q476/(ABS(H476-I476)*K476*IF(E476="Option",100,1)))</f>
        <v/>
      </c>
      <c r="T476" s="15">
        <f>IF(OR(J476="",I476="",I476=H476),"",ABS(J476-H476)/ABS(H476-I476))</f>
        <v/>
      </c>
      <c r="U476" s="16">
        <f>IF(Q476="","",IF(Q476&gt;0,"Win",IF(Q476&lt;0,"Loss","BE")))</f>
        <v/>
      </c>
      <c r="V476" s="16">
        <f>IF(OR(L476="",B476=""),"",L476-B476)</f>
        <v/>
      </c>
      <c r="W476" s="12">
        <f>IF(Q476="","",IF(W475="",Settings!$B$3+Q476,W475+Q476))</f>
        <v/>
      </c>
      <c r="X476" s="11" t="n"/>
      <c r="Y476" s="11" t="n"/>
      <c r="Z476" s="11" t="n"/>
      <c r="AA476" s="11" t="n"/>
      <c r="AB476" s="11" t="n"/>
      <c r="AC476" s="11" t="n"/>
      <c r="AD476" s="11" t="n"/>
      <c r="AE476" s="16">
        <f>IF(OR(AC476="",B476=""),"",AC476-B476)</f>
        <v/>
      </c>
      <c r="AF476" s="11" t="n"/>
    </row>
    <row r="477">
      <c r="A477" s="10" t="n">
        <v>476</v>
      </c>
      <c r="B477" s="11" t="n"/>
      <c r="C477" s="11" t="n"/>
      <c r="D477" s="11" t="n"/>
      <c r="E477" s="11" t="n"/>
      <c r="F477" s="11" t="n"/>
      <c r="G477" s="11" t="n"/>
      <c r="H477" s="11" t="n"/>
      <c r="I477" s="11" t="n"/>
      <c r="J477" s="11" t="n"/>
      <c r="K477" s="11" t="n"/>
      <c r="L477" s="11" t="n"/>
      <c r="M477" s="11" t="n"/>
      <c r="N477" s="11" t="n"/>
      <c r="O477" s="11" t="n"/>
      <c r="P477" s="12">
        <f>IF(OR(N477="",H477=""),"",IF(F477="Short",(H477-N477),(N477-H477))*K477*IF(E477="Option",100,1))</f>
        <v/>
      </c>
      <c r="Q477" s="12">
        <f>IF(P477="","",P477-O477)</f>
        <v/>
      </c>
      <c r="R477" s="13">
        <f>IF(Q477="","",IF(H477*K477=0,"",Q477/(H477*K477*IF(E477="Option",100,1))*100))</f>
        <v/>
      </c>
      <c r="S477" s="14">
        <f>IF(OR(Q477="",I477="",I477=H477),"",Q477/(ABS(H477-I477)*K477*IF(E477="Option",100,1)))</f>
        <v/>
      </c>
      <c r="T477" s="15">
        <f>IF(OR(J477="",I477="",I477=H477),"",ABS(J477-H477)/ABS(H477-I477))</f>
        <v/>
      </c>
      <c r="U477" s="16">
        <f>IF(Q477="","",IF(Q477&gt;0,"Win",IF(Q477&lt;0,"Loss","BE")))</f>
        <v/>
      </c>
      <c r="V477" s="16">
        <f>IF(OR(L477="",B477=""),"",L477-B477)</f>
        <v/>
      </c>
      <c r="W477" s="12">
        <f>IF(Q477="","",IF(W476="",Settings!$B$3+Q477,W476+Q477))</f>
        <v/>
      </c>
      <c r="X477" s="11" t="n"/>
      <c r="Y477" s="11" t="n"/>
      <c r="Z477" s="11" t="n"/>
      <c r="AA477" s="11" t="n"/>
      <c r="AB477" s="11" t="n"/>
      <c r="AC477" s="11" t="n"/>
      <c r="AD477" s="11" t="n"/>
      <c r="AE477" s="16">
        <f>IF(OR(AC477="",B477=""),"",AC477-B477)</f>
        <v/>
      </c>
      <c r="AF477" s="11" t="n"/>
    </row>
    <row r="478">
      <c r="A478" s="10" t="n">
        <v>477</v>
      </c>
      <c r="B478" s="11" t="n"/>
      <c r="C478" s="11" t="n"/>
      <c r="D478" s="11" t="n"/>
      <c r="E478" s="11" t="n"/>
      <c r="F478" s="11" t="n"/>
      <c r="G478" s="11" t="n"/>
      <c r="H478" s="11" t="n"/>
      <c r="I478" s="11" t="n"/>
      <c r="J478" s="11" t="n"/>
      <c r="K478" s="11" t="n"/>
      <c r="L478" s="11" t="n"/>
      <c r="M478" s="11" t="n"/>
      <c r="N478" s="11" t="n"/>
      <c r="O478" s="11" t="n"/>
      <c r="P478" s="12">
        <f>IF(OR(N478="",H478=""),"",IF(F478="Short",(H478-N478),(N478-H478))*K478*IF(E478="Option",100,1))</f>
        <v/>
      </c>
      <c r="Q478" s="12">
        <f>IF(P478="","",P478-O478)</f>
        <v/>
      </c>
      <c r="R478" s="13">
        <f>IF(Q478="","",IF(H478*K478=0,"",Q478/(H478*K478*IF(E478="Option",100,1))*100))</f>
        <v/>
      </c>
      <c r="S478" s="14">
        <f>IF(OR(Q478="",I478="",I478=H478),"",Q478/(ABS(H478-I478)*K478*IF(E478="Option",100,1)))</f>
        <v/>
      </c>
      <c r="T478" s="15">
        <f>IF(OR(J478="",I478="",I478=H478),"",ABS(J478-H478)/ABS(H478-I478))</f>
        <v/>
      </c>
      <c r="U478" s="16">
        <f>IF(Q478="","",IF(Q478&gt;0,"Win",IF(Q478&lt;0,"Loss","BE")))</f>
        <v/>
      </c>
      <c r="V478" s="16">
        <f>IF(OR(L478="",B478=""),"",L478-B478)</f>
        <v/>
      </c>
      <c r="W478" s="12">
        <f>IF(Q478="","",IF(W477="",Settings!$B$3+Q478,W477+Q478))</f>
        <v/>
      </c>
      <c r="X478" s="11" t="n"/>
      <c r="Y478" s="11" t="n"/>
      <c r="Z478" s="11" t="n"/>
      <c r="AA478" s="11" t="n"/>
      <c r="AB478" s="11" t="n"/>
      <c r="AC478" s="11" t="n"/>
      <c r="AD478" s="11" t="n"/>
      <c r="AE478" s="16">
        <f>IF(OR(AC478="",B478=""),"",AC478-B478)</f>
        <v/>
      </c>
      <c r="AF478" s="11" t="n"/>
    </row>
    <row r="479">
      <c r="A479" s="10" t="n">
        <v>478</v>
      </c>
      <c r="B479" s="11" t="n"/>
      <c r="C479" s="11" t="n"/>
      <c r="D479" s="11" t="n"/>
      <c r="E479" s="11" t="n"/>
      <c r="F479" s="11" t="n"/>
      <c r="G479" s="11" t="n"/>
      <c r="H479" s="11" t="n"/>
      <c r="I479" s="11" t="n"/>
      <c r="J479" s="11" t="n"/>
      <c r="K479" s="11" t="n"/>
      <c r="L479" s="11" t="n"/>
      <c r="M479" s="11" t="n"/>
      <c r="N479" s="11" t="n"/>
      <c r="O479" s="11" t="n"/>
      <c r="P479" s="12">
        <f>IF(OR(N479="",H479=""),"",IF(F479="Short",(H479-N479),(N479-H479))*K479*IF(E479="Option",100,1))</f>
        <v/>
      </c>
      <c r="Q479" s="12">
        <f>IF(P479="","",P479-O479)</f>
        <v/>
      </c>
      <c r="R479" s="13">
        <f>IF(Q479="","",IF(H479*K479=0,"",Q479/(H479*K479*IF(E479="Option",100,1))*100))</f>
        <v/>
      </c>
      <c r="S479" s="14">
        <f>IF(OR(Q479="",I479="",I479=H479),"",Q479/(ABS(H479-I479)*K479*IF(E479="Option",100,1)))</f>
        <v/>
      </c>
      <c r="T479" s="15">
        <f>IF(OR(J479="",I479="",I479=H479),"",ABS(J479-H479)/ABS(H479-I479))</f>
        <v/>
      </c>
      <c r="U479" s="16">
        <f>IF(Q479="","",IF(Q479&gt;0,"Win",IF(Q479&lt;0,"Loss","BE")))</f>
        <v/>
      </c>
      <c r="V479" s="16">
        <f>IF(OR(L479="",B479=""),"",L479-B479)</f>
        <v/>
      </c>
      <c r="W479" s="12">
        <f>IF(Q479="","",IF(W478="",Settings!$B$3+Q479,W478+Q479))</f>
        <v/>
      </c>
      <c r="X479" s="11" t="n"/>
      <c r="Y479" s="11" t="n"/>
      <c r="Z479" s="11" t="n"/>
      <c r="AA479" s="11" t="n"/>
      <c r="AB479" s="11" t="n"/>
      <c r="AC479" s="11" t="n"/>
      <c r="AD479" s="11" t="n"/>
      <c r="AE479" s="16">
        <f>IF(OR(AC479="",B479=""),"",AC479-B479)</f>
        <v/>
      </c>
      <c r="AF479" s="11" t="n"/>
    </row>
    <row r="480">
      <c r="A480" s="10" t="n">
        <v>479</v>
      </c>
      <c r="B480" s="11" t="n"/>
      <c r="C480" s="11" t="n"/>
      <c r="D480" s="11" t="n"/>
      <c r="E480" s="11" t="n"/>
      <c r="F480" s="11" t="n"/>
      <c r="G480" s="11" t="n"/>
      <c r="H480" s="11" t="n"/>
      <c r="I480" s="11" t="n"/>
      <c r="J480" s="11" t="n"/>
      <c r="K480" s="11" t="n"/>
      <c r="L480" s="11" t="n"/>
      <c r="M480" s="11" t="n"/>
      <c r="N480" s="11" t="n"/>
      <c r="O480" s="11" t="n"/>
      <c r="P480" s="12">
        <f>IF(OR(N480="",H480=""),"",IF(F480="Short",(H480-N480),(N480-H480))*K480*IF(E480="Option",100,1))</f>
        <v/>
      </c>
      <c r="Q480" s="12">
        <f>IF(P480="","",P480-O480)</f>
        <v/>
      </c>
      <c r="R480" s="13">
        <f>IF(Q480="","",IF(H480*K480=0,"",Q480/(H480*K480*IF(E480="Option",100,1))*100))</f>
        <v/>
      </c>
      <c r="S480" s="14">
        <f>IF(OR(Q480="",I480="",I480=H480),"",Q480/(ABS(H480-I480)*K480*IF(E480="Option",100,1)))</f>
        <v/>
      </c>
      <c r="T480" s="15">
        <f>IF(OR(J480="",I480="",I480=H480),"",ABS(J480-H480)/ABS(H480-I480))</f>
        <v/>
      </c>
      <c r="U480" s="16">
        <f>IF(Q480="","",IF(Q480&gt;0,"Win",IF(Q480&lt;0,"Loss","BE")))</f>
        <v/>
      </c>
      <c r="V480" s="16">
        <f>IF(OR(L480="",B480=""),"",L480-B480)</f>
        <v/>
      </c>
      <c r="W480" s="12">
        <f>IF(Q480="","",IF(W479="",Settings!$B$3+Q480,W479+Q480))</f>
        <v/>
      </c>
      <c r="X480" s="11" t="n"/>
      <c r="Y480" s="11" t="n"/>
      <c r="Z480" s="11" t="n"/>
      <c r="AA480" s="11" t="n"/>
      <c r="AB480" s="11" t="n"/>
      <c r="AC480" s="11" t="n"/>
      <c r="AD480" s="11" t="n"/>
      <c r="AE480" s="16">
        <f>IF(OR(AC480="",B480=""),"",AC480-B480)</f>
        <v/>
      </c>
      <c r="AF480" s="11" t="n"/>
    </row>
    <row r="481">
      <c r="A481" s="10" t="n">
        <v>480</v>
      </c>
      <c r="B481" s="11" t="n"/>
      <c r="C481" s="11" t="n"/>
      <c r="D481" s="11" t="n"/>
      <c r="E481" s="11" t="n"/>
      <c r="F481" s="11" t="n"/>
      <c r="G481" s="11" t="n"/>
      <c r="H481" s="11" t="n"/>
      <c r="I481" s="11" t="n"/>
      <c r="J481" s="11" t="n"/>
      <c r="K481" s="11" t="n"/>
      <c r="L481" s="11" t="n"/>
      <c r="M481" s="11" t="n"/>
      <c r="N481" s="11" t="n"/>
      <c r="O481" s="11" t="n"/>
      <c r="P481" s="12">
        <f>IF(OR(N481="",H481=""),"",IF(F481="Short",(H481-N481),(N481-H481))*K481*IF(E481="Option",100,1))</f>
        <v/>
      </c>
      <c r="Q481" s="12">
        <f>IF(P481="","",P481-O481)</f>
        <v/>
      </c>
      <c r="R481" s="13">
        <f>IF(Q481="","",IF(H481*K481=0,"",Q481/(H481*K481*IF(E481="Option",100,1))*100))</f>
        <v/>
      </c>
      <c r="S481" s="14">
        <f>IF(OR(Q481="",I481="",I481=H481),"",Q481/(ABS(H481-I481)*K481*IF(E481="Option",100,1)))</f>
        <v/>
      </c>
      <c r="T481" s="15">
        <f>IF(OR(J481="",I481="",I481=H481),"",ABS(J481-H481)/ABS(H481-I481))</f>
        <v/>
      </c>
      <c r="U481" s="16">
        <f>IF(Q481="","",IF(Q481&gt;0,"Win",IF(Q481&lt;0,"Loss","BE")))</f>
        <v/>
      </c>
      <c r="V481" s="16">
        <f>IF(OR(L481="",B481=""),"",L481-B481)</f>
        <v/>
      </c>
      <c r="W481" s="12">
        <f>IF(Q481="","",IF(W480="",Settings!$B$3+Q481,W480+Q481))</f>
        <v/>
      </c>
      <c r="X481" s="11" t="n"/>
      <c r="Y481" s="11" t="n"/>
      <c r="Z481" s="11" t="n"/>
      <c r="AA481" s="11" t="n"/>
      <c r="AB481" s="11" t="n"/>
      <c r="AC481" s="11" t="n"/>
      <c r="AD481" s="11" t="n"/>
      <c r="AE481" s="16">
        <f>IF(OR(AC481="",B481=""),"",AC481-B481)</f>
        <v/>
      </c>
      <c r="AF481" s="11" t="n"/>
    </row>
    <row r="482">
      <c r="A482" s="10" t="n">
        <v>481</v>
      </c>
      <c r="B482" s="11" t="n"/>
      <c r="C482" s="11" t="n"/>
      <c r="D482" s="11" t="n"/>
      <c r="E482" s="11" t="n"/>
      <c r="F482" s="11" t="n"/>
      <c r="G482" s="11" t="n"/>
      <c r="H482" s="11" t="n"/>
      <c r="I482" s="11" t="n"/>
      <c r="J482" s="11" t="n"/>
      <c r="K482" s="11" t="n"/>
      <c r="L482" s="11" t="n"/>
      <c r="M482" s="11" t="n"/>
      <c r="N482" s="11" t="n"/>
      <c r="O482" s="11" t="n"/>
      <c r="P482" s="12">
        <f>IF(OR(N482="",H482=""),"",IF(F482="Short",(H482-N482),(N482-H482))*K482*IF(E482="Option",100,1))</f>
        <v/>
      </c>
      <c r="Q482" s="12">
        <f>IF(P482="","",P482-O482)</f>
        <v/>
      </c>
      <c r="R482" s="13">
        <f>IF(Q482="","",IF(H482*K482=0,"",Q482/(H482*K482*IF(E482="Option",100,1))*100))</f>
        <v/>
      </c>
      <c r="S482" s="14">
        <f>IF(OR(Q482="",I482="",I482=H482),"",Q482/(ABS(H482-I482)*K482*IF(E482="Option",100,1)))</f>
        <v/>
      </c>
      <c r="T482" s="15">
        <f>IF(OR(J482="",I482="",I482=H482),"",ABS(J482-H482)/ABS(H482-I482))</f>
        <v/>
      </c>
      <c r="U482" s="16">
        <f>IF(Q482="","",IF(Q482&gt;0,"Win",IF(Q482&lt;0,"Loss","BE")))</f>
        <v/>
      </c>
      <c r="V482" s="16">
        <f>IF(OR(L482="",B482=""),"",L482-B482)</f>
        <v/>
      </c>
      <c r="W482" s="12">
        <f>IF(Q482="","",IF(W481="",Settings!$B$3+Q482,W481+Q482))</f>
        <v/>
      </c>
      <c r="X482" s="11" t="n"/>
      <c r="Y482" s="11" t="n"/>
      <c r="Z482" s="11" t="n"/>
      <c r="AA482" s="11" t="n"/>
      <c r="AB482" s="11" t="n"/>
      <c r="AC482" s="11" t="n"/>
      <c r="AD482" s="11" t="n"/>
      <c r="AE482" s="16">
        <f>IF(OR(AC482="",B482=""),"",AC482-B482)</f>
        <v/>
      </c>
      <c r="AF482" s="11" t="n"/>
    </row>
    <row r="483">
      <c r="A483" s="10" t="n">
        <v>482</v>
      </c>
      <c r="B483" s="11" t="n"/>
      <c r="C483" s="11" t="n"/>
      <c r="D483" s="11" t="n"/>
      <c r="E483" s="11" t="n"/>
      <c r="F483" s="11" t="n"/>
      <c r="G483" s="11" t="n"/>
      <c r="H483" s="11" t="n"/>
      <c r="I483" s="11" t="n"/>
      <c r="J483" s="11" t="n"/>
      <c r="K483" s="11" t="n"/>
      <c r="L483" s="11" t="n"/>
      <c r="M483" s="11" t="n"/>
      <c r="N483" s="11" t="n"/>
      <c r="O483" s="11" t="n"/>
      <c r="P483" s="12">
        <f>IF(OR(N483="",H483=""),"",IF(F483="Short",(H483-N483),(N483-H483))*K483*IF(E483="Option",100,1))</f>
        <v/>
      </c>
      <c r="Q483" s="12">
        <f>IF(P483="","",P483-O483)</f>
        <v/>
      </c>
      <c r="R483" s="13">
        <f>IF(Q483="","",IF(H483*K483=0,"",Q483/(H483*K483*IF(E483="Option",100,1))*100))</f>
        <v/>
      </c>
      <c r="S483" s="14">
        <f>IF(OR(Q483="",I483="",I483=H483),"",Q483/(ABS(H483-I483)*K483*IF(E483="Option",100,1)))</f>
        <v/>
      </c>
      <c r="T483" s="15">
        <f>IF(OR(J483="",I483="",I483=H483),"",ABS(J483-H483)/ABS(H483-I483))</f>
        <v/>
      </c>
      <c r="U483" s="16">
        <f>IF(Q483="","",IF(Q483&gt;0,"Win",IF(Q483&lt;0,"Loss","BE")))</f>
        <v/>
      </c>
      <c r="V483" s="16">
        <f>IF(OR(L483="",B483=""),"",L483-B483)</f>
        <v/>
      </c>
      <c r="W483" s="12">
        <f>IF(Q483="","",IF(W482="",Settings!$B$3+Q483,W482+Q483))</f>
        <v/>
      </c>
      <c r="X483" s="11" t="n"/>
      <c r="Y483" s="11" t="n"/>
      <c r="Z483" s="11" t="n"/>
      <c r="AA483" s="11" t="n"/>
      <c r="AB483" s="11" t="n"/>
      <c r="AC483" s="11" t="n"/>
      <c r="AD483" s="11" t="n"/>
      <c r="AE483" s="16">
        <f>IF(OR(AC483="",B483=""),"",AC483-B483)</f>
        <v/>
      </c>
      <c r="AF483" s="11" t="n"/>
    </row>
    <row r="484">
      <c r="A484" s="10" t="n">
        <v>483</v>
      </c>
      <c r="B484" s="11" t="n"/>
      <c r="C484" s="11" t="n"/>
      <c r="D484" s="11" t="n"/>
      <c r="E484" s="11" t="n"/>
      <c r="F484" s="11" t="n"/>
      <c r="G484" s="11" t="n"/>
      <c r="H484" s="11" t="n"/>
      <c r="I484" s="11" t="n"/>
      <c r="J484" s="11" t="n"/>
      <c r="K484" s="11" t="n"/>
      <c r="L484" s="11" t="n"/>
      <c r="M484" s="11" t="n"/>
      <c r="N484" s="11" t="n"/>
      <c r="O484" s="11" t="n"/>
      <c r="P484" s="12">
        <f>IF(OR(N484="",H484=""),"",IF(F484="Short",(H484-N484),(N484-H484))*K484*IF(E484="Option",100,1))</f>
        <v/>
      </c>
      <c r="Q484" s="12">
        <f>IF(P484="","",P484-O484)</f>
        <v/>
      </c>
      <c r="R484" s="13">
        <f>IF(Q484="","",IF(H484*K484=0,"",Q484/(H484*K484*IF(E484="Option",100,1))*100))</f>
        <v/>
      </c>
      <c r="S484" s="14">
        <f>IF(OR(Q484="",I484="",I484=H484),"",Q484/(ABS(H484-I484)*K484*IF(E484="Option",100,1)))</f>
        <v/>
      </c>
      <c r="T484" s="15">
        <f>IF(OR(J484="",I484="",I484=H484),"",ABS(J484-H484)/ABS(H484-I484))</f>
        <v/>
      </c>
      <c r="U484" s="16">
        <f>IF(Q484="","",IF(Q484&gt;0,"Win",IF(Q484&lt;0,"Loss","BE")))</f>
        <v/>
      </c>
      <c r="V484" s="16">
        <f>IF(OR(L484="",B484=""),"",L484-B484)</f>
        <v/>
      </c>
      <c r="W484" s="12">
        <f>IF(Q484="","",IF(W483="",Settings!$B$3+Q484,W483+Q484))</f>
        <v/>
      </c>
      <c r="X484" s="11" t="n"/>
      <c r="Y484" s="11" t="n"/>
      <c r="Z484" s="11" t="n"/>
      <c r="AA484" s="11" t="n"/>
      <c r="AB484" s="11" t="n"/>
      <c r="AC484" s="11" t="n"/>
      <c r="AD484" s="11" t="n"/>
      <c r="AE484" s="16">
        <f>IF(OR(AC484="",B484=""),"",AC484-B484)</f>
        <v/>
      </c>
      <c r="AF484" s="11" t="n"/>
    </row>
    <row r="485">
      <c r="A485" s="10" t="n">
        <v>484</v>
      </c>
      <c r="B485" s="11" t="n"/>
      <c r="C485" s="11" t="n"/>
      <c r="D485" s="11" t="n"/>
      <c r="E485" s="11" t="n"/>
      <c r="F485" s="11" t="n"/>
      <c r="G485" s="11" t="n"/>
      <c r="H485" s="11" t="n"/>
      <c r="I485" s="11" t="n"/>
      <c r="J485" s="11" t="n"/>
      <c r="K485" s="11" t="n"/>
      <c r="L485" s="11" t="n"/>
      <c r="M485" s="11" t="n"/>
      <c r="N485" s="11" t="n"/>
      <c r="O485" s="11" t="n"/>
      <c r="P485" s="12">
        <f>IF(OR(N485="",H485=""),"",IF(F485="Short",(H485-N485),(N485-H485))*K485*IF(E485="Option",100,1))</f>
        <v/>
      </c>
      <c r="Q485" s="12">
        <f>IF(P485="","",P485-O485)</f>
        <v/>
      </c>
      <c r="R485" s="13">
        <f>IF(Q485="","",IF(H485*K485=0,"",Q485/(H485*K485*IF(E485="Option",100,1))*100))</f>
        <v/>
      </c>
      <c r="S485" s="14">
        <f>IF(OR(Q485="",I485="",I485=H485),"",Q485/(ABS(H485-I485)*K485*IF(E485="Option",100,1)))</f>
        <v/>
      </c>
      <c r="T485" s="15">
        <f>IF(OR(J485="",I485="",I485=H485),"",ABS(J485-H485)/ABS(H485-I485))</f>
        <v/>
      </c>
      <c r="U485" s="16">
        <f>IF(Q485="","",IF(Q485&gt;0,"Win",IF(Q485&lt;0,"Loss","BE")))</f>
        <v/>
      </c>
      <c r="V485" s="16">
        <f>IF(OR(L485="",B485=""),"",L485-B485)</f>
        <v/>
      </c>
      <c r="W485" s="12">
        <f>IF(Q485="","",IF(W484="",Settings!$B$3+Q485,W484+Q485))</f>
        <v/>
      </c>
      <c r="X485" s="11" t="n"/>
      <c r="Y485" s="11" t="n"/>
      <c r="Z485" s="11" t="n"/>
      <c r="AA485" s="11" t="n"/>
      <c r="AB485" s="11" t="n"/>
      <c r="AC485" s="11" t="n"/>
      <c r="AD485" s="11" t="n"/>
      <c r="AE485" s="16">
        <f>IF(OR(AC485="",B485=""),"",AC485-B485)</f>
        <v/>
      </c>
      <c r="AF485" s="11" t="n"/>
    </row>
    <row r="486">
      <c r="A486" s="10" t="n">
        <v>485</v>
      </c>
      <c r="B486" s="11" t="n"/>
      <c r="C486" s="11" t="n"/>
      <c r="D486" s="11" t="n"/>
      <c r="E486" s="11" t="n"/>
      <c r="F486" s="11" t="n"/>
      <c r="G486" s="11" t="n"/>
      <c r="H486" s="11" t="n"/>
      <c r="I486" s="11" t="n"/>
      <c r="J486" s="11" t="n"/>
      <c r="K486" s="11" t="n"/>
      <c r="L486" s="11" t="n"/>
      <c r="M486" s="11" t="n"/>
      <c r="N486" s="11" t="n"/>
      <c r="O486" s="11" t="n"/>
      <c r="P486" s="12">
        <f>IF(OR(N486="",H486=""),"",IF(F486="Short",(H486-N486),(N486-H486))*K486*IF(E486="Option",100,1))</f>
        <v/>
      </c>
      <c r="Q486" s="12">
        <f>IF(P486="","",P486-O486)</f>
        <v/>
      </c>
      <c r="R486" s="13">
        <f>IF(Q486="","",IF(H486*K486=0,"",Q486/(H486*K486*IF(E486="Option",100,1))*100))</f>
        <v/>
      </c>
      <c r="S486" s="14">
        <f>IF(OR(Q486="",I486="",I486=H486),"",Q486/(ABS(H486-I486)*K486*IF(E486="Option",100,1)))</f>
        <v/>
      </c>
      <c r="T486" s="15">
        <f>IF(OR(J486="",I486="",I486=H486),"",ABS(J486-H486)/ABS(H486-I486))</f>
        <v/>
      </c>
      <c r="U486" s="16">
        <f>IF(Q486="","",IF(Q486&gt;0,"Win",IF(Q486&lt;0,"Loss","BE")))</f>
        <v/>
      </c>
      <c r="V486" s="16">
        <f>IF(OR(L486="",B486=""),"",L486-B486)</f>
        <v/>
      </c>
      <c r="W486" s="12">
        <f>IF(Q486="","",IF(W485="",Settings!$B$3+Q486,W485+Q486))</f>
        <v/>
      </c>
      <c r="X486" s="11" t="n"/>
      <c r="Y486" s="11" t="n"/>
      <c r="Z486" s="11" t="n"/>
      <c r="AA486" s="11" t="n"/>
      <c r="AB486" s="11" t="n"/>
      <c r="AC486" s="11" t="n"/>
      <c r="AD486" s="11" t="n"/>
      <c r="AE486" s="16">
        <f>IF(OR(AC486="",B486=""),"",AC486-B486)</f>
        <v/>
      </c>
      <c r="AF486" s="11" t="n"/>
    </row>
    <row r="487">
      <c r="A487" s="10" t="n">
        <v>486</v>
      </c>
      <c r="B487" s="11" t="n"/>
      <c r="C487" s="11" t="n"/>
      <c r="D487" s="11" t="n"/>
      <c r="E487" s="11" t="n"/>
      <c r="F487" s="11" t="n"/>
      <c r="G487" s="11" t="n"/>
      <c r="H487" s="11" t="n"/>
      <c r="I487" s="11" t="n"/>
      <c r="J487" s="11" t="n"/>
      <c r="K487" s="11" t="n"/>
      <c r="L487" s="11" t="n"/>
      <c r="M487" s="11" t="n"/>
      <c r="N487" s="11" t="n"/>
      <c r="O487" s="11" t="n"/>
      <c r="P487" s="12">
        <f>IF(OR(N487="",H487=""),"",IF(F487="Short",(H487-N487),(N487-H487))*K487*IF(E487="Option",100,1))</f>
        <v/>
      </c>
      <c r="Q487" s="12">
        <f>IF(P487="","",P487-O487)</f>
        <v/>
      </c>
      <c r="R487" s="13">
        <f>IF(Q487="","",IF(H487*K487=0,"",Q487/(H487*K487*IF(E487="Option",100,1))*100))</f>
        <v/>
      </c>
      <c r="S487" s="14">
        <f>IF(OR(Q487="",I487="",I487=H487),"",Q487/(ABS(H487-I487)*K487*IF(E487="Option",100,1)))</f>
        <v/>
      </c>
      <c r="T487" s="15">
        <f>IF(OR(J487="",I487="",I487=H487),"",ABS(J487-H487)/ABS(H487-I487))</f>
        <v/>
      </c>
      <c r="U487" s="16">
        <f>IF(Q487="","",IF(Q487&gt;0,"Win",IF(Q487&lt;0,"Loss","BE")))</f>
        <v/>
      </c>
      <c r="V487" s="16">
        <f>IF(OR(L487="",B487=""),"",L487-B487)</f>
        <v/>
      </c>
      <c r="W487" s="12">
        <f>IF(Q487="","",IF(W486="",Settings!$B$3+Q487,W486+Q487))</f>
        <v/>
      </c>
      <c r="X487" s="11" t="n"/>
      <c r="Y487" s="11" t="n"/>
      <c r="Z487" s="11" t="n"/>
      <c r="AA487" s="11" t="n"/>
      <c r="AB487" s="11" t="n"/>
      <c r="AC487" s="11" t="n"/>
      <c r="AD487" s="11" t="n"/>
      <c r="AE487" s="16">
        <f>IF(OR(AC487="",B487=""),"",AC487-B487)</f>
        <v/>
      </c>
      <c r="AF487" s="11" t="n"/>
    </row>
    <row r="488">
      <c r="A488" s="10" t="n">
        <v>487</v>
      </c>
      <c r="B488" s="11" t="n"/>
      <c r="C488" s="11" t="n"/>
      <c r="D488" s="11" t="n"/>
      <c r="E488" s="11" t="n"/>
      <c r="F488" s="11" t="n"/>
      <c r="G488" s="11" t="n"/>
      <c r="H488" s="11" t="n"/>
      <c r="I488" s="11" t="n"/>
      <c r="J488" s="11" t="n"/>
      <c r="K488" s="11" t="n"/>
      <c r="L488" s="11" t="n"/>
      <c r="M488" s="11" t="n"/>
      <c r="N488" s="11" t="n"/>
      <c r="O488" s="11" t="n"/>
      <c r="P488" s="12">
        <f>IF(OR(N488="",H488=""),"",IF(F488="Short",(H488-N488),(N488-H488))*K488*IF(E488="Option",100,1))</f>
        <v/>
      </c>
      <c r="Q488" s="12">
        <f>IF(P488="","",P488-O488)</f>
        <v/>
      </c>
      <c r="R488" s="13">
        <f>IF(Q488="","",IF(H488*K488=0,"",Q488/(H488*K488*IF(E488="Option",100,1))*100))</f>
        <v/>
      </c>
      <c r="S488" s="14">
        <f>IF(OR(Q488="",I488="",I488=H488),"",Q488/(ABS(H488-I488)*K488*IF(E488="Option",100,1)))</f>
        <v/>
      </c>
      <c r="T488" s="15">
        <f>IF(OR(J488="",I488="",I488=H488),"",ABS(J488-H488)/ABS(H488-I488))</f>
        <v/>
      </c>
      <c r="U488" s="16">
        <f>IF(Q488="","",IF(Q488&gt;0,"Win",IF(Q488&lt;0,"Loss","BE")))</f>
        <v/>
      </c>
      <c r="V488" s="16">
        <f>IF(OR(L488="",B488=""),"",L488-B488)</f>
        <v/>
      </c>
      <c r="W488" s="12">
        <f>IF(Q488="","",IF(W487="",Settings!$B$3+Q488,W487+Q488))</f>
        <v/>
      </c>
      <c r="X488" s="11" t="n"/>
      <c r="Y488" s="11" t="n"/>
      <c r="Z488" s="11" t="n"/>
      <c r="AA488" s="11" t="n"/>
      <c r="AB488" s="11" t="n"/>
      <c r="AC488" s="11" t="n"/>
      <c r="AD488" s="11" t="n"/>
      <c r="AE488" s="16">
        <f>IF(OR(AC488="",B488=""),"",AC488-B488)</f>
        <v/>
      </c>
      <c r="AF488" s="11" t="n"/>
    </row>
    <row r="489">
      <c r="A489" s="10" t="n">
        <v>488</v>
      </c>
      <c r="B489" s="11" t="n"/>
      <c r="C489" s="11" t="n"/>
      <c r="D489" s="11" t="n"/>
      <c r="E489" s="11" t="n"/>
      <c r="F489" s="11" t="n"/>
      <c r="G489" s="11" t="n"/>
      <c r="H489" s="11" t="n"/>
      <c r="I489" s="11" t="n"/>
      <c r="J489" s="11" t="n"/>
      <c r="K489" s="11" t="n"/>
      <c r="L489" s="11" t="n"/>
      <c r="M489" s="11" t="n"/>
      <c r="N489" s="11" t="n"/>
      <c r="O489" s="11" t="n"/>
      <c r="P489" s="12">
        <f>IF(OR(N489="",H489=""),"",IF(F489="Short",(H489-N489),(N489-H489))*K489*IF(E489="Option",100,1))</f>
        <v/>
      </c>
      <c r="Q489" s="12">
        <f>IF(P489="","",P489-O489)</f>
        <v/>
      </c>
      <c r="R489" s="13">
        <f>IF(Q489="","",IF(H489*K489=0,"",Q489/(H489*K489*IF(E489="Option",100,1))*100))</f>
        <v/>
      </c>
      <c r="S489" s="14">
        <f>IF(OR(Q489="",I489="",I489=H489),"",Q489/(ABS(H489-I489)*K489*IF(E489="Option",100,1)))</f>
        <v/>
      </c>
      <c r="T489" s="15">
        <f>IF(OR(J489="",I489="",I489=H489),"",ABS(J489-H489)/ABS(H489-I489))</f>
        <v/>
      </c>
      <c r="U489" s="16">
        <f>IF(Q489="","",IF(Q489&gt;0,"Win",IF(Q489&lt;0,"Loss","BE")))</f>
        <v/>
      </c>
      <c r="V489" s="16">
        <f>IF(OR(L489="",B489=""),"",L489-B489)</f>
        <v/>
      </c>
      <c r="W489" s="12">
        <f>IF(Q489="","",IF(W488="",Settings!$B$3+Q489,W488+Q489))</f>
        <v/>
      </c>
      <c r="X489" s="11" t="n"/>
      <c r="Y489" s="11" t="n"/>
      <c r="Z489" s="11" t="n"/>
      <c r="AA489" s="11" t="n"/>
      <c r="AB489" s="11" t="n"/>
      <c r="AC489" s="11" t="n"/>
      <c r="AD489" s="11" t="n"/>
      <c r="AE489" s="16">
        <f>IF(OR(AC489="",B489=""),"",AC489-B489)</f>
        <v/>
      </c>
      <c r="AF489" s="11" t="n"/>
    </row>
    <row r="490">
      <c r="A490" s="10" t="n">
        <v>489</v>
      </c>
      <c r="B490" s="11" t="n"/>
      <c r="C490" s="11" t="n"/>
      <c r="D490" s="11" t="n"/>
      <c r="E490" s="11" t="n"/>
      <c r="F490" s="11" t="n"/>
      <c r="G490" s="11" t="n"/>
      <c r="H490" s="11" t="n"/>
      <c r="I490" s="11" t="n"/>
      <c r="J490" s="11" t="n"/>
      <c r="K490" s="11" t="n"/>
      <c r="L490" s="11" t="n"/>
      <c r="M490" s="11" t="n"/>
      <c r="N490" s="11" t="n"/>
      <c r="O490" s="11" t="n"/>
      <c r="P490" s="12">
        <f>IF(OR(N490="",H490=""),"",IF(F490="Short",(H490-N490),(N490-H490))*K490*IF(E490="Option",100,1))</f>
        <v/>
      </c>
      <c r="Q490" s="12">
        <f>IF(P490="","",P490-O490)</f>
        <v/>
      </c>
      <c r="R490" s="13">
        <f>IF(Q490="","",IF(H490*K490=0,"",Q490/(H490*K490*IF(E490="Option",100,1))*100))</f>
        <v/>
      </c>
      <c r="S490" s="14">
        <f>IF(OR(Q490="",I490="",I490=H490),"",Q490/(ABS(H490-I490)*K490*IF(E490="Option",100,1)))</f>
        <v/>
      </c>
      <c r="T490" s="15">
        <f>IF(OR(J490="",I490="",I490=H490),"",ABS(J490-H490)/ABS(H490-I490))</f>
        <v/>
      </c>
      <c r="U490" s="16">
        <f>IF(Q490="","",IF(Q490&gt;0,"Win",IF(Q490&lt;0,"Loss","BE")))</f>
        <v/>
      </c>
      <c r="V490" s="16">
        <f>IF(OR(L490="",B490=""),"",L490-B490)</f>
        <v/>
      </c>
      <c r="W490" s="12">
        <f>IF(Q490="","",IF(W489="",Settings!$B$3+Q490,W489+Q490))</f>
        <v/>
      </c>
      <c r="X490" s="11" t="n"/>
      <c r="Y490" s="11" t="n"/>
      <c r="Z490" s="11" t="n"/>
      <c r="AA490" s="11" t="n"/>
      <c r="AB490" s="11" t="n"/>
      <c r="AC490" s="11" t="n"/>
      <c r="AD490" s="11" t="n"/>
      <c r="AE490" s="16">
        <f>IF(OR(AC490="",B490=""),"",AC490-B490)</f>
        <v/>
      </c>
      <c r="AF490" s="11" t="n"/>
    </row>
    <row r="491">
      <c r="A491" s="10" t="n">
        <v>490</v>
      </c>
      <c r="B491" s="11" t="n"/>
      <c r="C491" s="11" t="n"/>
      <c r="D491" s="11" t="n"/>
      <c r="E491" s="11" t="n"/>
      <c r="F491" s="11" t="n"/>
      <c r="G491" s="11" t="n"/>
      <c r="H491" s="11" t="n"/>
      <c r="I491" s="11" t="n"/>
      <c r="J491" s="11" t="n"/>
      <c r="K491" s="11" t="n"/>
      <c r="L491" s="11" t="n"/>
      <c r="M491" s="11" t="n"/>
      <c r="N491" s="11" t="n"/>
      <c r="O491" s="11" t="n"/>
      <c r="P491" s="12">
        <f>IF(OR(N491="",H491=""),"",IF(F491="Short",(H491-N491),(N491-H491))*K491*IF(E491="Option",100,1))</f>
        <v/>
      </c>
      <c r="Q491" s="12">
        <f>IF(P491="","",P491-O491)</f>
        <v/>
      </c>
      <c r="R491" s="13">
        <f>IF(Q491="","",IF(H491*K491=0,"",Q491/(H491*K491*IF(E491="Option",100,1))*100))</f>
        <v/>
      </c>
      <c r="S491" s="14">
        <f>IF(OR(Q491="",I491="",I491=H491),"",Q491/(ABS(H491-I491)*K491*IF(E491="Option",100,1)))</f>
        <v/>
      </c>
      <c r="T491" s="15">
        <f>IF(OR(J491="",I491="",I491=H491),"",ABS(J491-H491)/ABS(H491-I491))</f>
        <v/>
      </c>
      <c r="U491" s="16">
        <f>IF(Q491="","",IF(Q491&gt;0,"Win",IF(Q491&lt;0,"Loss","BE")))</f>
        <v/>
      </c>
      <c r="V491" s="16">
        <f>IF(OR(L491="",B491=""),"",L491-B491)</f>
        <v/>
      </c>
      <c r="W491" s="12">
        <f>IF(Q491="","",IF(W490="",Settings!$B$3+Q491,W490+Q491))</f>
        <v/>
      </c>
      <c r="X491" s="11" t="n"/>
      <c r="Y491" s="11" t="n"/>
      <c r="Z491" s="11" t="n"/>
      <c r="AA491" s="11" t="n"/>
      <c r="AB491" s="11" t="n"/>
      <c r="AC491" s="11" t="n"/>
      <c r="AD491" s="11" t="n"/>
      <c r="AE491" s="16">
        <f>IF(OR(AC491="",B491=""),"",AC491-B491)</f>
        <v/>
      </c>
      <c r="AF491" s="11" t="n"/>
    </row>
    <row r="492">
      <c r="A492" s="10" t="n">
        <v>491</v>
      </c>
      <c r="B492" s="11" t="n"/>
      <c r="C492" s="11" t="n"/>
      <c r="D492" s="11" t="n"/>
      <c r="E492" s="11" t="n"/>
      <c r="F492" s="11" t="n"/>
      <c r="G492" s="11" t="n"/>
      <c r="H492" s="11" t="n"/>
      <c r="I492" s="11" t="n"/>
      <c r="J492" s="11" t="n"/>
      <c r="K492" s="11" t="n"/>
      <c r="L492" s="11" t="n"/>
      <c r="M492" s="11" t="n"/>
      <c r="N492" s="11" t="n"/>
      <c r="O492" s="11" t="n"/>
      <c r="P492" s="12">
        <f>IF(OR(N492="",H492=""),"",IF(F492="Short",(H492-N492),(N492-H492))*K492*IF(E492="Option",100,1))</f>
        <v/>
      </c>
      <c r="Q492" s="12">
        <f>IF(P492="","",P492-O492)</f>
        <v/>
      </c>
      <c r="R492" s="13">
        <f>IF(Q492="","",IF(H492*K492=0,"",Q492/(H492*K492*IF(E492="Option",100,1))*100))</f>
        <v/>
      </c>
      <c r="S492" s="14">
        <f>IF(OR(Q492="",I492="",I492=H492),"",Q492/(ABS(H492-I492)*K492*IF(E492="Option",100,1)))</f>
        <v/>
      </c>
      <c r="T492" s="15">
        <f>IF(OR(J492="",I492="",I492=H492),"",ABS(J492-H492)/ABS(H492-I492))</f>
        <v/>
      </c>
      <c r="U492" s="16">
        <f>IF(Q492="","",IF(Q492&gt;0,"Win",IF(Q492&lt;0,"Loss","BE")))</f>
        <v/>
      </c>
      <c r="V492" s="16">
        <f>IF(OR(L492="",B492=""),"",L492-B492)</f>
        <v/>
      </c>
      <c r="W492" s="12">
        <f>IF(Q492="","",IF(W491="",Settings!$B$3+Q492,W491+Q492))</f>
        <v/>
      </c>
      <c r="X492" s="11" t="n"/>
      <c r="Y492" s="11" t="n"/>
      <c r="Z492" s="11" t="n"/>
      <c r="AA492" s="11" t="n"/>
      <c r="AB492" s="11" t="n"/>
      <c r="AC492" s="11" t="n"/>
      <c r="AD492" s="11" t="n"/>
      <c r="AE492" s="16">
        <f>IF(OR(AC492="",B492=""),"",AC492-B492)</f>
        <v/>
      </c>
      <c r="AF492" s="11" t="n"/>
    </row>
    <row r="493">
      <c r="A493" s="10" t="n">
        <v>492</v>
      </c>
      <c r="B493" s="11" t="n"/>
      <c r="C493" s="11" t="n"/>
      <c r="D493" s="11" t="n"/>
      <c r="E493" s="11" t="n"/>
      <c r="F493" s="11" t="n"/>
      <c r="G493" s="11" t="n"/>
      <c r="H493" s="11" t="n"/>
      <c r="I493" s="11" t="n"/>
      <c r="J493" s="11" t="n"/>
      <c r="K493" s="11" t="n"/>
      <c r="L493" s="11" t="n"/>
      <c r="M493" s="11" t="n"/>
      <c r="N493" s="11" t="n"/>
      <c r="O493" s="11" t="n"/>
      <c r="P493" s="12">
        <f>IF(OR(N493="",H493=""),"",IF(F493="Short",(H493-N493),(N493-H493))*K493*IF(E493="Option",100,1))</f>
        <v/>
      </c>
      <c r="Q493" s="12">
        <f>IF(P493="","",P493-O493)</f>
        <v/>
      </c>
      <c r="R493" s="13">
        <f>IF(Q493="","",IF(H493*K493=0,"",Q493/(H493*K493*IF(E493="Option",100,1))*100))</f>
        <v/>
      </c>
      <c r="S493" s="14">
        <f>IF(OR(Q493="",I493="",I493=H493),"",Q493/(ABS(H493-I493)*K493*IF(E493="Option",100,1)))</f>
        <v/>
      </c>
      <c r="T493" s="15">
        <f>IF(OR(J493="",I493="",I493=H493),"",ABS(J493-H493)/ABS(H493-I493))</f>
        <v/>
      </c>
      <c r="U493" s="16">
        <f>IF(Q493="","",IF(Q493&gt;0,"Win",IF(Q493&lt;0,"Loss","BE")))</f>
        <v/>
      </c>
      <c r="V493" s="16">
        <f>IF(OR(L493="",B493=""),"",L493-B493)</f>
        <v/>
      </c>
      <c r="W493" s="12">
        <f>IF(Q493="","",IF(W492="",Settings!$B$3+Q493,W492+Q493))</f>
        <v/>
      </c>
      <c r="X493" s="11" t="n"/>
      <c r="Y493" s="11" t="n"/>
      <c r="Z493" s="11" t="n"/>
      <c r="AA493" s="11" t="n"/>
      <c r="AB493" s="11" t="n"/>
      <c r="AC493" s="11" t="n"/>
      <c r="AD493" s="11" t="n"/>
      <c r="AE493" s="16">
        <f>IF(OR(AC493="",B493=""),"",AC493-B493)</f>
        <v/>
      </c>
      <c r="AF493" s="11" t="n"/>
    </row>
    <row r="494">
      <c r="A494" s="10" t="n">
        <v>493</v>
      </c>
      <c r="B494" s="11" t="n"/>
      <c r="C494" s="11" t="n"/>
      <c r="D494" s="11" t="n"/>
      <c r="E494" s="11" t="n"/>
      <c r="F494" s="11" t="n"/>
      <c r="G494" s="11" t="n"/>
      <c r="H494" s="11" t="n"/>
      <c r="I494" s="11" t="n"/>
      <c r="J494" s="11" t="n"/>
      <c r="K494" s="11" t="n"/>
      <c r="L494" s="11" t="n"/>
      <c r="M494" s="11" t="n"/>
      <c r="N494" s="11" t="n"/>
      <c r="O494" s="11" t="n"/>
      <c r="P494" s="12">
        <f>IF(OR(N494="",H494=""),"",IF(F494="Short",(H494-N494),(N494-H494))*K494*IF(E494="Option",100,1))</f>
        <v/>
      </c>
      <c r="Q494" s="12">
        <f>IF(P494="","",P494-O494)</f>
        <v/>
      </c>
      <c r="R494" s="13">
        <f>IF(Q494="","",IF(H494*K494=0,"",Q494/(H494*K494*IF(E494="Option",100,1))*100))</f>
        <v/>
      </c>
      <c r="S494" s="14">
        <f>IF(OR(Q494="",I494="",I494=H494),"",Q494/(ABS(H494-I494)*K494*IF(E494="Option",100,1)))</f>
        <v/>
      </c>
      <c r="T494" s="15">
        <f>IF(OR(J494="",I494="",I494=H494),"",ABS(J494-H494)/ABS(H494-I494))</f>
        <v/>
      </c>
      <c r="U494" s="16">
        <f>IF(Q494="","",IF(Q494&gt;0,"Win",IF(Q494&lt;0,"Loss","BE")))</f>
        <v/>
      </c>
      <c r="V494" s="16">
        <f>IF(OR(L494="",B494=""),"",L494-B494)</f>
        <v/>
      </c>
      <c r="W494" s="12">
        <f>IF(Q494="","",IF(W493="",Settings!$B$3+Q494,W493+Q494))</f>
        <v/>
      </c>
      <c r="X494" s="11" t="n"/>
      <c r="Y494" s="11" t="n"/>
      <c r="Z494" s="11" t="n"/>
      <c r="AA494" s="11" t="n"/>
      <c r="AB494" s="11" t="n"/>
      <c r="AC494" s="11" t="n"/>
      <c r="AD494" s="11" t="n"/>
      <c r="AE494" s="16">
        <f>IF(OR(AC494="",B494=""),"",AC494-B494)</f>
        <v/>
      </c>
      <c r="AF494" s="11" t="n"/>
    </row>
    <row r="495">
      <c r="A495" s="10" t="n">
        <v>494</v>
      </c>
      <c r="B495" s="11" t="n"/>
      <c r="C495" s="11" t="n"/>
      <c r="D495" s="11" t="n"/>
      <c r="E495" s="11" t="n"/>
      <c r="F495" s="11" t="n"/>
      <c r="G495" s="11" t="n"/>
      <c r="H495" s="11" t="n"/>
      <c r="I495" s="11" t="n"/>
      <c r="J495" s="11" t="n"/>
      <c r="K495" s="11" t="n"/>
      <c r="L495" s="11" t="n"/>
      <c r="M495" s="11" t="n"/>
      <c r="N495" s="11" t="n"/>
      <c r="O495" s="11" t="n"/>
      <c r="P495" s="12">
        <f>IF(OR(N495="",H495=""),"",IF(F495="Short",(H495-N495),(N495-H495))*K495*IF(E495="Option",100,1))</f>
        <v/>
      </c>
      <c r="Q495" s="12">
        <f>IF(P495="","",P495-O495)</f>
        <v/>
      </c>
      <c r="R495" s="13">
        <f>IF(Q495="","",IF(H495*K495=0,"",Q495/(H495*K495*IF(E495="Option",100,1))*100))</f>
        <v/>
      </c>
      <c r="S495" s="14">
        <f>IF(OR(Q495="",I495="",I495=H495),"",Q495/(ABS(H495-I495)*K495*IF(E495="Option",100,1)))</f>
        <v/>
      </c>
      <c r="T495" s="15">
        <f>IF(OR(J495="",I495="",I495=H495),"",ABS(J495-H495)/ABS(H495-I495))</f>
        <v/>
      </c>
      <c r="U495" s="16">
        <f>IF(Q495="","",IF(Q495&gt;0,"Win",IF(Q495&lt;0,"Loss","BE")))</f>
        <v/>
      </c>
      <c r="V495" s="16">
        <f>IF(OR(L495="",B495=""),"",L495-B495)</f>
        <v/>
      </c>
      <c r="W495" s="12">
        <f>IF(Q495="","",IF(W494="",Settings!$B$3+Q495,W494+Q495))</f>
        <v/>
      </c>
      <c r="X495" s="11" t="n"/>
      <c r="Y495" s="11" t="n"/>
      <c r="Z495" s="11" t="n"/>
      <c r="AA495" s="11" t="n"/>
      <c r="AB495" s="11" t="n"/>
      <c r="AC495" s="11" t="n"/>
      <c r="AD495" s="11" t="n"/>
      <c r="AE495" s="16">
        <f>IF(OR(AC495="",B495=""),"",AC495-B495)</f>
        <v/>
      </c>
      <c r="AF495" s="11" t="n"/>
    </row>
    <row r="496">
      <c r="A496" s="10" t="n">
        <v>495</v>
      </c>
      <c r="B496" s="11" t="n"/>
      <c r="C496" s="11" t="n"/>
      <c r="D496" s="11" t="n"/>
      <c r="E496" s="11" t="n"/>
      <c r="F496" s="11" t="n"/>
      <c r="G496" s="11" t="n"/>
      <c r="H496" s="11" t="n"/>
      <c r="I496" s="11" t="n"/>
      <c r="J496" s="11" t="n"/>
      <c r="K496" s="11" t="n"/>
      <c r="L496" s="11" t="n"/>
      <c r="M496" s="11" t="n"/>
      <c r="N496" s="11" t="n"/>
      <c r="O496" s="11" t="n"/>
      <c r="P496" s="12">
        <f>IF(OR(N496="",H496=""),"",IF(F496="Short",(H496-N496),(N496-H496))*K496*IF(E496="Option",100,1))</f>
        <v/>
      </c>
      <c r="Q496" s="12">
        <f>IF(P496="","",P496-O496)</f>
        <v/>
      </c>
      <c r="R496" s="13">
        <f>IF(Q496="","",IF(H496*K496=0,"",Q496/(H496*K496*IF(E496="Option",100,1))*100))</f>
        <v/>
      </c>
      <c r="S496" s="14">
        <f>IF(OR(Q496="",I496="",I496=H496),"",Q496/(ABS(H496-I496)*K496*IF(E496="Option",100,1)))</f>
        <v/>
      </c>
      <c r="T496" s="15">
        <f>IF(OR(J496="",I496="",I496=H496),"",ABS(J496-H496)/ABS(H496-I496))</f>
        <v/>
      </c>
      <c r="U496" s="16">
        <f>IF(Q496="","",IF(Q496&gt;0,"Win",IF(Q496&lt;0,"Loss","BE")))</f>
        <v/>
      </c>
      <c r="V496" s="16">
        <f>IF(OR(L496="",B496=""),"",L496-B496)</f>
        <v/>
      </c>
      <c r="W496" s="12">
        <f>IF(Q496="","",IF(W495="",Settings!$B$3+Q496,W495+Q496))</f>
        <v/>
      </c>
      <c r="X496" s="11" t="n"/>
      <c r="Y496" s="11" t="n"/>
      <c r="Z496" s="11" t="n"/>
      <c r="AA496" s="11" t="n"/>
      <c r="AB496" s="11" t="n"/>
      <c r="AC496" s="11" t="n"/>
      <c r="AD496" s="11" t="n"/>
      <c r="AE496" s="16">
        <f>IF(OR(AC496="",B496=""),"",AC496-B496)</f>
        <v/>
      </c>
      <c r="AF496" s="11" t="n"/>
    </row>
    <row r="497">
      <c r="A497" s="10" t="n">
        <v>496</v>
      </c>
      <c r="B497" s="11" t="n"/>
      <c r="C497" s="11" t="n"/>
      <c r="D497" s="11" t="n"/>
      <c r="E497" s="11" t="n"/>
      <c r="F497" s="11" t="n"/>
      <c r="G497" s="11" t="n"/>
      <c r="H497" s="11" t="n"/>
      <c r="I497" s="11" t="n"/>
      <c r="J497" s="11" t="n"/>
      <c r="K497" s="11" t="n"/>
      <c r="L497" s="11" t="n"/>
      <c r="M497" s="11" t="n"/>
      <c r="N497" s="11" t="n"/>
      <c r="O497" s="11" t="n"/>
      <c r="P497" s="12">
        <f>IF(OR(N497="",H497=""),"",IF(F497="Short",(H497-N497),(N497-H497))*K497*IF(E497="Option",100,1))</f>
        <v/>
      </c>
      <c r="Q497" s="12">
        <f>IF(P497="","",P497-O497)</f>
        <v/>
      </c>
      <c r="R497" s="13">
        <f>IF(Q497="","",IF(H497*K497=0,"",Q497/(H497*K497*IF(E497="Option",100,1))*100))</f>
        <v/>
      </c>
      <c r="S497" s="14">
        <f>IF(OR(Q497="",I497="",I497=H497),"",Q497/(ABS(H497-I497)*K497*IF(E497="Option",100,1)))</f>
        <v/>
      </c>
      <c r="T497" s="15">
        <f>IF(OR(J497="",I497="",I497=H497),"",ABS(J497-H497)/ABS(H497-I497))</f>
        <v/>
      </c>
      <c r="U497" s="16">
        <f>IF(Q497="","",IF(Q497&gt;0,"Win",IF(Q497&lt;0,"Loss","BE")))</f>
        <v/>
      </c>
      <c r="V497" s="16">
        <f>IF(OR(L497="",B497=""),"",L497-B497)</f>
        <v/>
      </c>
      <c r="W497" s="12">
        <f>IF(Q497="","",IF(W496="",Settings!$B$3+Q497,W496+Q497))</f>
        <v/>
      </c>
      <c r="X497" s="11" t="n"/>
      <c r="Y497" s="11" t="n"/>
      <c r="Z497" s="11" t="n"/>
      <c r="AA497" s="11" t="n"/>
      <c r="AB497" s="11" t="n"/>
      <c r="AC497" s="11" t="n"/>
      <c r="AD497" s="11" t="n"/>
      <c r="AE497" s="16">
        <f>IF(OR(AC497="",B497=""),"",AC497-B497)</f>
        <v/>
      </c>
      <c r="AF497" s="11" t="n"/>
    </row>
    <row r="498">
      <c r="A498" s="10" t="n">
        <v>497</v>
      </c>
      <c r="B498" s="11" t="n"/>
      <c r="C498" s="11" t="n"/>
      <c r="D498" s="11" t="n"/>
      <c r="E498" s="11" t="n"/>
      <c r="F498" s="11" t="n"/>
      <c r="G498" s="11" t="n"/>
      <c r="H498" s="11" t="n"/>
      <c r="I498" s="11" t="n"/>
      <c r="J498" s="11" t="n"/>
      <c r="K498" s="11" t="n"/>
      <c r="L498" s="11" t="n"/>
      <c r="M498" s="11" t="n"/>
      <c r="N498" s="11" t="n"/>
      <c r="O498" s="11" t="n"/>
      <c r="P498" s="12">
        <f>IF(OR(N498="",H498=""),"",IF(F498="Short",(H498-N498),(N498-H498))*K498*IF(E498="Option",100,1))</f>
        <v/>
      </c>
      <c r="Q498" s="12">
        <f>IF(P498="","",P498-O498)</f>
        <v/>
      </c>
      <c r="R498" s="13">
        <f>IF(Q498="","",IF(H498*K498=0,"",Q498/(H498*K498*IF(E498="Option",100,1))*100))</f>
        <v/>
      </c>
      <c r="S498" s="14">
        <f>IF(OR(Q498="",I498="",I498=H498),"",Q498/(ABS(H498-I498)*K498*IF(E498="Option",100,1)))</f>
        <v/>
      </c>
      <c r="T498" s="15">
        <f>IF(OR(J498="",I498="",I498=H498),"",ABS(J498-H498)/ABS(H498-I498))</f>
        <v/>
      </c>
      <c r="U498" s="16">
        <f>IF(Q498="","",IF(Q498&gt;0,"Win",IF(Q498&lt;0,"Loss","BE")))</f>
        <v/>
      </c>
      <c r="V498" s="16">
        <f>IF(OR(L498="",B498=""),"",L498-B498)</f>
        <v/>
      </c>
      <c r="W498" s="12">
        <f>IF(Q498="","",IF(W497="",Settings!$B$3+Q498,W497+Q498))</f>
        <v/>
      </c>
      <c r="X498" s="11" t="n"/>
      <c r="Y498" s="11" t="n"/>
      <c r="Z498" s="11" t="n"/>
      <c r="AA498" s="11" t="n"/>
      <c r="AB498" s="11" t="n"/>
      <c r="AC498" s="11" t="n"/>
      <c r="AD498" s="11" t="n"/>
      <c r="AE498" s="16">
        <f>IF(OR(AC498="",B498=""),"",AC498-B498)</f>
        <v/>
      </c>
      <c r="AF498" s="11" t="n"/>
    </row>
    <row r="499">
      <c r="A499" s="10" t="n">
        <v>498</v>
      </c>
      <c r="B499" s="11" t="n"/>
      <c r="C499" s="11" t="n"/>
      <c r="D499" s="11" t="n"/>
      <c r="E499" s="11" t="n"/>
      <c r="F499" s="11" t="n"/>
      <c r="G499" s="11" t="n"/>
      <c r="H499" s="11" t="n"/>
      <c r="I499" s="11" t="n"/>
      <c r="J499" s="11" t="n"/>
      <c r="K499" s="11" t="n"/>
      <c r="L499" s="11" t="n"/>
      <c r="M499" s="11" t="n"/>
      <c r="N499" s="11" t="n"/>
      <c r="O499" s="11" t="n"/>
      <c r="P499" s="12">
        <f>IF(OR(N499="",H499=""),"",IF(F499="Short",(H499-N499),(N499-H499))*K499*IF(E499="Option",100,1))</f>
        <v/>
      </c>
      <c r="Q499" s="12">
        <f>IF(P499="","",P499-O499)</f>
        <v/>
      </c>
      <c r="R499" s="13">
        <f>IF(Q499="","",IF(H499*K499=0,"",Q499/(H499*K499*IF(E499="Option",100,1))*100))</f>
        <v/>
      </c>
      <c r="S499" s="14">
        <f>IF(OR(Q499="",I499="",I499=H499),"",Q499/(ABS(H499-I499)*K499*IF(E499="Option",100,1)))</f>
        <v/>
      </c>
      <c r="T499" s="15">
        <f>IF(OR(J499="",I499="",I499=H499),"",ABS(J499-H499)/ABS(H499-I499))</f>
        <v/>
      </c>
      <c r="U499" s="16">
        <f>IF(Q499="","",IF(Q499&gt;0,"Win",IF(Q499&lt;0,"Loss","BE")))</f>
        <v/>
      </c>
      <c r="V499" s="16">
        <f>IF(OR(L499="",B499=""),"",L499-B499)</f>
        <v/>
      </c>
      <c r="W499" s="12">
        <f>IF(Q499="","",IF(W498="",Settings!$B$3+Q499,W498+Q499))</f>
        <v/>
      </c>
      <c r="X499" s="11" t="n"/>
      <c r="Y499" s="11" t="n"/>
      <c r="Z499" s="11" t="n"/>
      <c r="AA499" s="11" t="n"/>
      <c r="AB499" s="11" t="n"/>
      <c r="AC499" s="11" t="n"/>
      <c r="AD499" s="11" t="n"/>
      <c r="AE499" s="16">
        <f>IF(OR(AC499="",B499=""),"",AC499-B499)</f>
        <v/>
      </c>
      <c r="AF499" s="11" t="n"/>
    </row>
    <row r="500">
      <c r="A500" s="10" t="n">
        <v>499</v>
      </c>
      <c r="B500" s="11" t="n"/>
      <c r="C500" s="11" t="n"/>
      <c r="D500" s="11" t="n"/>
      <c r="E500" s="11" t="n"/>
      <c r="F500" s="11" t="n"/>
      <c r="G500" s="11" t="n"/>
      <c r="H500" s="11" t="n"/>
      <c r="I500" s="11" t="n"/>
      <c r="J500" s="11" t="n"/>
      <c r="K500" s="11" t="n"/>
      <c r="L500" s="11" t="n"/>
      <c r="M500" s="11" t="n"/>
      <c r="N500" s="11" t="n"/>
      <c r="O500" s="11" t="n"/>
      <c r="P500" s="12">
        <f>IF(OR(N500="",H500=""),"",IF(F500="Short",(H500-N500),(N500-H500))*K500*IF(E500="Option",100,1))</f>
        <v/>
      </c>
      <c r="Q500" s="12">
        <f>IF(P500="","",P500-O500)</f>
        <v/>
      </c>
      <c r="R500" s="13">
        <f>IF(Q500="","",IF(H500*K500=0,"",Q500/(H500*K500*IF(E500="Option",100,1))*100))</f>
        <v/>
      </c>
      <c r="S500" s="14">
        <f>IF(OR(Q500="",I500="",I500=H500),"",Q500/(ABS(H500-I500)*K500*IF(E500="Option",100,1)))</f>
        <v/>
      </c>
      <c r="T500" s="15">
        <f>IF(OR(J500="",I500="",I500=H500),"",ABS(J500-H500)/ABS(H500-I500))</f>
        <v/>
      </c>
      <c r="U500" s="16">
        <f>IF(Q500="","",IF(Q500&gt;0,"Win",IF(Q500&lt;0,"Loss","BE")))</f>
        <v/>
      </c>
      <c r="V500" s="16">
        <f>IF(OR(L500="",B500=""),"",L500-B500)</f>
        <v/>
      </c>
      <c r="W500" s="12">
        <f>IF(Q500="","",IF(W499="",Settings!$B$3+Q500,W499+Q500))</f>
        <v/>
      </c>
      <c r="X500" s="11" t="n"/>
      <c r="Y500" s="11" t="n"/>
      <c r="Z500" s="11" t="n"/>
      <c r="AA500" s="11" t="n"/>
      <c r="AB500" s="11" t="n"/>
      <c r="AC500" s="11" t="n"/>
      <c r="AD500" s="11" t="n"/>
      <c r="AE500" s="16">
        <f>IF(OR(AC500="",B500=""),"",AC500-B500)</f>
        <v/>
      </c>
      <c r="AF500" s="11" t="n"/>
    </row>
    <row r="501">
      <c r="A501" s="10" t="n">
        <v>500</v>
      </c>
      <c r="B501" s="11" t="n"/>
      <c r="C501" s="11" t="n"/>
      <c r="D501" s="11" t="n"/>
      <c r="E501" s="11" t="n"/>
      <c r="F501" s="11" t="n"/>
      <c r="G501" s="11" t="n"/>
      <c r="H501" s="11" t="n"/>
      <c r="I501" s="11" t="n"/>
      <c r="J501" s="11" t="n"/>
      <c r="K501" s="11" t="n"/>
      <c r="L501" s="11" t="n"/>
      <c r="M501" s="11" t="n"/>
      <c r="N501" s="11" t="n"/>
      <c r="O501" s="11" t="n"/>
      <c r="P501" s="12">
        <f>IF(OR(N501="",H501=""),"",IF(F501="Short",(H501-N501),(N501-H501))*K501*IF(E501="Option",100,1))</f>
        <v/>
      </c>
      <c r="Q501" s="12">
        <f>IF(P501="","",P501-O501)</f>
        <v/>
      </c>
      <c r="R501" s="13">
        <f>IF(Q501="","",IF(H501*K501=0,"",Q501/(H501*K501*IF(E501="Option",100,1))*100))</f>
        <v/>
      </c>
      <c r="S501" s="14">
        <f>IF(OR(Q501="",I501="",I501=H501),"",Q501/(ABS(H501-I501)*K501*IF(E501="Option",100,1)))</f>
        <v/>
      </c>
      <c r="T501" s="15">
        <f>IF(OR(J501="",I501="",I501=H501),"",ABS(J501-H501)/ABS(H501-I501))</f>
        <v/>
      </c>
      <c r="U501" s="16">
        <f>IF(Q501="","",IF(Q501&gt;0,"Win",IF(Q501&lt;0,"Loss","BE")))</f>
        <v/>
      </c>
      <c r="V501" s="16">
        <f>IF(OR(L501="",B501=""),"",L501-B501)</f>
        <v/>
      </c>
      <c r="W501" s="12">
        <f>IF(Q501="","",IF(W500="",Settings!$B$3+Q501,W500+Q501))</f>
        <v/>
      </c>
      <c r="X501" s="11" t="n"/>
      <c r="Y501" s="11" t="n"/>
      <c r="Z501" s="11" t="n"/>
      <c r="AA501" s="11" t="n"/>
      <c r="AB501" s="11" t="n"/>
      <c r="AC501" s="11" t="n"/>
      <c r="AD501" s="11" t="n"/>
      <c r="AE501" s="16">
        <f>IF(OR(AC501="",B501=""),"",AC501-B501)</f>
        <v/>
      </c>
      <c r="AF501" s="11" t="n"/>
    </row>
    <row r="502">
      <c r="A502" s="1" t="n"/>
      <c r="B502" s="1" t="n"/>
      <c r="C502" s="1" t="n"/>
      <c r="D502" s="1" t="n"/>
      <c r="E502" s="1" t="n"/>
      <c r="F502" s="1" t="n"/>
      <c r="G502" s="1" t="n"/>
      <c r="H502" s="1" t="n"/>
      <c r="I502" s="1" t="n"/>
      <c r="J502" s="1" t="n"/>
      <c r="K502" s="1" t="n"/>
      <c r="L502" s="1" t="n"/>
      <c r="M502" s="1" t="n"/>
      <c r="N502" s="1" t="n"/>
      <c r="O502" s="1" t="n"/>
      <c r="P502" s="1" t="n"/>
      <c r="Q502" s="1" t="n"/>
      <c r="R502" s="1" t="n"/>
      <c r="S502" s="1" t="n"/>
      <c r="T502" s="1" t="n"/>
      <c r="U502" s="1" t="n"/>
      <c r="V502" s="1" t="n"/>
      <c r="W502" s="1" t="n"/>
      <c r="X502" s="1" t="n"/>
      <c r="Y502" s="1" t="n"/>
      <c r="Z502" s="1" t="n"/>
      <c r="AA502" s="1" t="n"/>
      <c r="AB502" s="1" t="n"/>
      <c r="AC502" s="1" t="n"/>
      <c r="AD502" s="1" t="n"/>
      <c r="AE502" s="1" t="n"/>
      <c r="AF502" s="1" t="n"/>
    </row>
    <row r="503">
      <c r="A503" s="7" t="inlineStr">
        <is>
          <t>Tired of manual entry? BigLog Pro imports trades automatically from Schwab, Fidelity, Robinhood, Webull &amp; more → biglogtraders.com</t>
        </is>
      </c>
    </row>
  </sheetData>
  <mergeCells count="1">
    <mergeCell ref="A503:AA503"/>
  </mergeCells>
  <conditionalFormatting sqref="Q2:Q501">
    <cfRule type="cellIs" priority="1" operator="greaterThan" dxfId="0">
      <formula>0</formula>
    </cfRule>
    <cfRule type="cellIs" priority="2" operator="lessThan" dxfId="1">
      <formula>0</formula>
    </cfRule>
  </conditionalFormatting>
  <conditionalFormatting sqref="U2:U501">
    <cfRule type="cellIs" priority="3" operator="equal" dxfId="0">
      <formula>"Win"</formula>
    </cfRule>
    <cfRule type="cellIs" priority="4" operator="equal" dxfId="1">
      <formula>"Loss"</formula>
    </cfRule>
  </conditionalFormatting>
  <dataValidations count="7">
    <dataValidation sqref="E2:E501" showDropDown="0" showInputMessage="0" showErrorMessage="0" allowBlank="1" error="Select from: Stock, Option, Futures, Forex, Crypto" type="list">
      <formula1>"Stock,Option,Futures,Forex,Crypto"</formula1>
    </dataValidation>
    <dataValidation sqref="F2:F501" showDropDown="0" showInputMessage="0" showErrorMessage="0" allowBlank="1" type="list">
      <formula1>"Long,Short"</formula1>
    </dataValidation>
    <dataValidation sqref="G2:G501" showDropDown="0" showInputMessage="0" showErrorMessage="0" allowBlank="1" type="list">
      <formula1>Settings!$B$12:$B$31</formula1>
    </dataValidation>
    <dataValidation sqref="X2:X501" showDropDown="0" showInputMessage="0" showErrorMessage="0" allowBlank="1" type="list">
      <formula1>"1,2,3,4,5"</formula1>
    </dataValidation>
    <dataValidation sqref="Y2:Y501" showDropDown="0" showInputMessage="0" showErrorMessage="0" allowBlank="1" type="list">
      <formula1>"Calm,Confident,Anxious,FOMO,Revenge,Fearful,Greedy,Disciplined"</formula1>
    </dataValidation>
    <dataValidation sqref="Z2:Z501" showDropDown="0" showInputMessage="0" showErrorMessage="0" allowBlank="1" type="list">
      <formula1>"A,B,C,D,F"</formula1>
    </dataValidation>
    <dataValidation sqref="AD2:AD501" showDropDown="0" showInputMessage="0" showErrorMessage="0" allowBlank="1" type="list">
      <formula1>"Call,Put"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tabColor rgb="0010B981"/>
    <outlinePr summaryBelow="1" summaryRight="1"/>
    <pageSetUpPr/>
  </sheetPr>
  <dimension ref="A1:N50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22" customWidth="1" min="2" max="2"/>
    <col width="14" customWidth="1" min="3" max="3"/>
    <col width="4" customWidth="1" min="4" max="4"/>
    <col width="22" customWidth="1" min="5" max="5"/>
    <col width="14" customWidth="1" min="6" max="6"/>
    <col width="4" customWidth="1" min="7" max="7"/>
    <col width="22" customWidth="1" min="8" max="8"/>
    <col width="14" customWidth="1" min="9" max="9"/>
    <col width="4" customWidth="1" min="10" max="10"/>
    <col width="22" customWidth="1" min="11" max="11"/>
    <col width="14" customWidth="1" min="12" max="12"/>
    <col width="3" customWidth="1" min="13" max="13"/>
    <col width="3" customWidth="1" min="14" max="14"/>
  </cols>
  <sheetData>
    <row r="1">
      <c r="A1" s="1" t="n"/>
      <c r="B1" s="1" t="n"/>
      <c r="C1" s="1" t="n"/>
      <c r="D1" s="1" t="n"/>
      <c r="E1" s="1" t="n"/>
      <c r="F1" s="1" t="n"/>
      <c r="G1" s="1" t="n"/>
      <c r="H1" s="1" t="n"/>
      <c r="I1" s="1" t="n"/>
      <c r="J1" s="1" t="n"/>
      <c r="K1" s="1" t="n"/>
      <c r="L1" s="1" t="n"/>
      <c r="M1" s="1" t="n"/>
      <c r="N1" s="1" t="n"/>
    </row>
    <row r="2">
      <c r="A2" s="1" t="n"/>
      <c r="B2" s="17" t="inlineStr">
        <is>
          <t>Trading Dashboard</t>
        </is>
      </c>
      <c r="M2" s="1" t="n"/>
      <c r="N2" s="1" t="n"/>
    </row>
    <row r="3">
      <c r="A3" s="1" t="n"/>
      <c r="B3" s="1" t="n"/>
      <c r="C3" s="1" t="n"/>
      <c r="D3" s="1" t="n"/>
      <c r="E3" s="1" t="n"/>
      <c r="F3" s="1" t="n"/>
      <c r="G3" s="1" t="n"/>
      <c r="H3" s="1" t="n"/>
      <c r="I3" s="1" t="n"/>
      <c r="J3" s="1" t="n"/>
      <c r="K3" s="1" t="n"/>
      <c r="L3" s="1" t="n"/>
      <c r="M3" s="1" t="n"/>
      <c r="N3" s="1" t="n"/>
    </row>
    <row r="4">
      <c r="A4" s="1" t="n"/>
      <c r="B4" s="18" t="inlineStr">
        <is>
          <t>Total Trades</t>
        </is>
      </c>
      <c r="C4" s="19" t="n"/>
      <c r="D4" s="1" t="n"/>
      <c r="E4" s="1" t="n"/>
      <c r="F4" s="18" t="inlineStr">
        <is>
          <t>Win Rate</t>
        </is>
      </c>
      <c r="G4" s="19" t="n"/>
      <c r="H4" s="1" t="n"/>
      <c r="I4" s="1" t="n"/>
      <c r="J4" s="18" t="inlineStr">
        <is>
          <t>Profit Factor</t>
        </is>
      </c>
      <c r="K4" s="19" t="n"/>
      <c r="L4" s="1" t="n"/>
      <c r="M4" s="1" t="n"/>
      <c r="N4" s="1" t="n"/>
    </row>
    <row r="5">
      <c r="A5" s="1" t="n"/>
      <c r="B5" s="20">
        <f>COUNTA('Trade Log'!D2:D501)</f>
        <v/>
      </c>
      <c r="C5" s="19" t="n"/>
      <c r="D5" s="1" t="n"/>
      <c r="E5" s="1" t="n"/>
      <c r="F5" s="21">
        <f>IF(COUNTA('Trade Log'!U2:U501)=0,"",COUNTIF('Trade Log'!U2:U501,"Win")/COUNTA('Trade Log'!U2:U501)*100)</f>
        <v/>
      </c>
      <c r="G5" s="19" t="n"/>
      <c r="H5" s="1" t="n"/>
      <c r="I5" s="1" t="n"/>
      <c r="J5" s="22">
        <f>IF(ABS(SUMPRODUCT(('Trade Log'!Q2:Q501&lt;0)*'Trade Log'!Q2:Q501))=0,"",SUMPRODUCT(('Trade Log'!Q2:Q501&gt;0)*'Trade Log'!Q2:Q501)/ABS(SUMPRODUCT(('Trade Log'!Q2:Q501&lt;0)*'Trade Log'!Q2:Q501)))</f>
        <v/>
      </c>
      <c r="K5" s="19" t="n"/>
      <c r="L5" s="1" t="n"/>
      <c r="M5" s="1" t="n"/>
      <c r="N5" s="1" t="n"/>
    </row>
    <row r="6">
      <c r="A6" s="1" t="n"/>
      <c r="B6" s="1" t="n"/>
      <c r="C6" s="1" t="n"/>
      <c r="D6" s="1" t="n"/>
      <c r="E6" s="1" t="n"/>
      <c r="F6" s="1" t="n"/>
      <c r="G6" s="1" t="n"/>
      <c r="H6" s="1" t="n"/>
      <c r="I6" s="1" t="n"/>
      <c r="J6" s="1" t="n"/>
      <c r="K6" s="1" t="n"/>
      <c r="L6" s="1" t="n"/>
      <c r="M6" s="1" t="n"/>
      <c r="N6" s="1" t="n"/>
    </row>
    <row r="7">
      <c r="A7" s="1" t="n"/>
      <c r="B7" s="18" t="inlineStr">
        <is>
          <t>Net P&amp;L</t>
        </is>
      </c>
      <c r="C7" s="19" t="n"/>
      <c r="D7" s="1" t="n"/>
      <c r="E7" s="1" t="n"/>
      <c r="F7" s="18" t="inlineStr">
        <is>
          <t>Avg Winner</t>
        </is>
      </c>
      <c r="G7" s="19" t="n"/>
      <c r="H7" s="1" t="n"/>
      <c r="I7" s="1" t="n"/>
      <c r="J7" s="18" t="inlineStr">
        <is>
          <t>Avg Loser</t>
        </is>
      </c>
      <c r="K7" s="19" t="n"/>
      <c r="L7" s="1" t="n"/>
      <c r="M7" s="1" t="n"/>
      <c r="N7" s="1" t="n"/>
    </row>
    <row r="8">
      <c r="A8" s="1" t="n"/>
      <c r="B8" s="20">
        <f>IF(COUNTA('Trade Log'!Q2:Q501)=0,"",SUM('Trade Log'!Q2:Q501))</f>
        <v/>
      </c>
      <c r="C8" s="19" t="n"/>
      <c r="D8" s="1" t="n"/>
      <c r="E8" s="1" t="n"/>
      <c r="F8" s="20">
        <f>IF(COUNTIF('Trade Log'!Q2:Q501,"&gt;"&amp;0)=0,"",AVERAGEIF('Trade Log'!Q2:Q501,"&gt;"&amp;0))</f>
        <v/>
      </c>
      <c r="G8" s="19" t="n"/>
      <c r="H8" s="1" t="n"/>
      <c r="I8" s="1" t="n"/>
      <c r="J8" s="20">
        <f>IF(COUNTIF('Trade Log'!Q2:Q501,"&lt;"&amp;0)=0,"",AVERAGEIF('Trade Log'!Q2:Q501,"&lt;"&amp;0))</f>
        <v/>
      </c>
      <c r="K8" s="19" t="n"/>
      <c r="L8" s="1" t="n"/>
      <c r="M8" s="1" t="n"/>
      <c r="N8" s="1" t="n"/>
    </row>
    <row r="9">
      <c r="A9" s="1" t="n"/>
      <c r="B9" s="1" t="n"/>
      <c r="C9" s="1" t="n"/>
      <c r="D9" s="1" t="n"/>
      <c r="E9" s="1" t="n"/>
      <c r="F9" s="1" t="n"/>
      <c r="G9" s="1" t="n"/>
      <c r="H9" s="1" t="n"/>
      <c r="I9" s="1" t="n"/>
      <c r="J9" s="1" t="n"/>
      <c r="K9" s="1" t="n"/>
      <c r="L9" s="1" t="n"/>
      <c r="M9" s="1" t="n"/>
      <c r="N9" s="1" t="n"/>
    </row>
    <row r="10">
      <c r="A10" s="1" t="n"/>
      <c r="B10" s="18" t="inlineStr">
        <is>
          <t>Largest Win</t>
        </is>
      </c>
      <c r="C10" s="19" t="n"/>
      <c r="D10" s="1" t="n"/>
      <c r="E10" s="1" t="n"/>
      <c r="F10" s="18" t="inlineStr">
        <is>
          <t>Largest Loss</t>
        </is>
      </c>
      <c r="G10" s="19" t="n"/>
      <c r="H10" s="1" t="n"/>
      <c r="I10" s="1" t="n"/>
      <c r="J10" s="18" t="inlineStr">
        <is>
          <t>Expectancy</t>
        </is>
      </c>
      <c r="K10" s="19" t="n"/>
      <c r="L10" s="1" t="n"/>
      <c r="M10" s="1" t="n"/>
      <c r="N10" s="1" t="n"/>
    </row>
    <row r="11">
      <c r="A11" s="1" t="n"/>
      <c r="B11" s="20">
        <f>IF(COUNTA('Trade Log'!Q2:Q501)=0,"",MAX('Trade Log'!Q2:Q501))</f>
        <v/>
      </c>
      <c r="C11" s="19" t="n"/>
      <c r="D11" s="1" t="n"/>
      <c r="E11" s="1" t="n"/>
      <c r="F11" s="20">
        <f>IF(COUNTA('Trade Log'!Q2:Q501)=0,"",MIN('Trade Log'!Q2:Q501))</f>
        <v/>
      </c>
      <c r="G11" s="19" t="n"/>
      <c r="H11" s="1" t="n"/>
      <c r="I11" s="1" t="n"/>
      <c r="J11" s="20">
        <f>IF(COUNTA('Trade Log'!U2:U501)=0,"",(COUNTIF('Trade Log'!U2:U501,"Win")/COUNTA('Trade Log'!U2:U501))*AVERAGEIF('Trade Log'!Q2:Q501,"&gt;"&amp;0)+(COUNTIF('Trade Log'!U2:U501,"Loss")/COUNTA('Trade Log'!U2:U501))*AVERAGEIF('Trade Log'!Q2:Q501,"&lt;"&amp;0))</f>
        <v/>
      </c>
      <c r="K11" s="19" t="n"/>
      <c r="L11" s="1" t="n"/>
      <c r="M11" s="1" t="n"/>
      <c r="N11" s="1" t="n"/>
    </row>
    <row r="12">
      <c r="A12" s="1" t="n"/>
      <c r="B12" s="1" t="n"/>
      <c r="C12" s="1" t="n"/>
      <c r="D12" s="1" t="n"/>
      <c r="E12" s="1" t="n"/>
      <c r="F12" s="1" t="n"/>
      <c r="G12" s="1" t="n"/>
      <c r="H12" s="1" t="n"/>
      <c r="I12" s="1" t="n"/>
      <c r="J12" s="1" t="n"/>
      <c r="K12" s="1" t="n"/>
      <c r="L12" s="1" t="n"/>
      <c r="M12" s="1" t="n"/>
      <c r="N12" s="1" t="n"/>
    </row>
    <row r="13">
      <c r="A13" s="1" t="n"/>
      <c r="B13" s="18" t="inlineStr">
        <is>
          <t>Avg R-Multiple</t>
        </is>
      </c>
      <c r="C13" s="19" t="n"/>
      <c r="D13" s="1" t="n"/>
      <c r="E13" s="1" t="n"/>
      <c r="F13" s="18" t="inlineStr">
        <is>
          <t>Win Streak</t>
        </is>
      </c>
      <c r="G13" s="19" t="n"/>
      <c r="H13" s="1" t="n"/>
      <c r="I13" s="1" t="n"/>
      <c r="J13" s="18" t="inlineStr">
        <is>
          <t>Avg Days Held</t>
        </is>
      </c>
      <c r="K13" s="19" t="n"/>
      <c r="L13" s="1" t="n"/>
      <c r="M13" s="1" t="n"/>
      <c r="N13" s="1" t="n"/>
    </row>
    <row r="14">
      <c r="A14" s="1" t="n"/>
      <c r="B14" s="22">
        <f>IF(COUNTA('Trade Log'!S2:S501)=0,"",AVERAGE('Trade Log'!S2:S501))</f>
        <v/>
      </c>
      <c r="C14" s="19" t="n"/>
      <c r="D14" s="1" t="n"/>
      <c r="E14" s="1" t="n"/>
      <c r="F14" s="20">
        <f>""</f>
        <v/>
      </c>
      <c r="G14" s="19" t="n"/>
      <c r="H14" s="1" t="n"/>
      <c r="I14" s="1" t="n"/>
      <c r="J14" s="23">
        <f>IF(COUNTA('Trade Log'!V2:V501)=0,"",AVERAGE('Trade Log'!V2:V501))</f>
        <v/>
      </c>
      <c r="K14" s="19" t="n"/>
      <c r="L14" s="1" t="n"/>
      <c r="M14" s="1" t="n"/>
      <c r="N14" s="1" t="n"/>
    </row>
    <row r="15">
      <c r="A15" s="1" t="n"/>
      <c r="B15" s="1" t="n"/>
      <c r="C15" s="1" t="n"/>
      <c r="D15" s="1" t="n"/>
      <c r="E15" s="1" t="n"/>
      <c r="F15" s="1" t="n"/>
      <c r="G15" s="1" t="n"/>
      <c r="H15" s="1" t="n"/>
      <c r="I15" s="1" t="n"/>
      <c r="J15" s="1" t="n"/>
      <c r="K15" s="1" t="n"/>
      <c r="L15" s="1" t="n"/>
      <c r="M15" s="1" t="n"/>
      <c r="N15" s="1" t="n"/>
    </row>
    <row r="16">
      <c r="A16" s="1" t="n"/>
      <c r="B16" s="1" t="n"/>
      <c r="C16" s="1" t="n"/>
      <c r="D16" s="1" t="n"/>
      <c r="E16" s="1" t="n"/>
      <c r="F16" s="1" t="n"/>
      <c r="G16" s="1" t="n"/>
      <c r="H16" s="1" t="n"/>
      <c r="I16" s="1" t="n"/>
      <c r="J16" s="1" t="n"/>
      <c r="K16" s="1" t="n"/>
      <c r="L16" s="1" t="n"/>
      <c r="M16" s="1" t="n"/>
      <c r="N16" s="1" t="n"/>
    </row>
    <row r="17">
      <c r="A17" s="1" t="n"/>
      <c r="B17" s="1" t="n"/>
      <c r="C17" s="1" t="n"/>
      <c r="D17" s="1" t="n"/>
      <c r="E17" s="1" t="n"/>
      <c r="F17" s="1" t="n"/>
      <c r="G17" s="1" t="n"/>
      <c r="H17" s="1" t="n"/>
      <c r="I17" s="1" t="n"/>
      <c r="J17" s="1" t="n"/>
      <c r="K17" s="1" t="n"/>
      <c r="L17" s="1" t="n"/>
      <c r="M17" s="1" t="n"/>
      <c r="N17" s="1" t="n"/>
    </row>
    <row r="18">
      <c r="A18" s="1" t="n"/>
      <c r="B18" s="6" t="inlineStr">
        <is>
          <t>EQUITY CURVE</t>
        </is>
      </c>
      <c r="C18" s="1" t="n"/>
      <c r="D18" s="1" t="n"/>
      <c r="E18" s="1" t="n"/>
      <c r="F18" s="1" t="n"/>
      <c r="G18" s="1" t="n"/>
      <c r="H18" s="1" t="n"/>
      <c r="I18" s="1" t="n"/>
      <c r="J18" s="1" t="n"/>
      <c r="K18" s="1" t="n"/>
      <c r="L18" s="1" t="n"/>
      <c r="M18" s="1" t="n"/>
      <c r="N18" s="1" t="n"/>
    </row>
    <row r="19">
      <c r="A19" s="1" t="n"/>
      <c r="B19" s="24" t="inlineStr">
        <is>
          <t>The equity curve chart will auto-generate after you enter 5+ trades in the Trade Log.</t>
        </is>
      </c>
      <c r="M19" s="1" t="n"/>
      <c r="N19" s="1" t="n"/>
    </row>
    <row r="20">
      <c r="A20" s="1" t="n"/>
      <c r="B20" s="1" t="n"/>
      <c r="C20" s="1" t="n"/>
      <c r="D20" s="1" t="n"/>
      <c r="E20" s="1" t="n"/>
      <c r="F20" s="1" t="n"/>
      <c r="G20" s="1" t="n"/>
      <c r="H20" s="1" t="n"/>
      <c r="I20" s="1" t="n"/>
      <c r="J20" s="1" t="n"/>
      <c r="K20" s="1" t="n"/>
      <c r="L20" s="1" t="n"/>
      <c r="M20" s="1" t="n"/>
      <c r="N20" s="1" t="n"/>
    </row>
    <row r="21">
      <c r="A21" s="1" t="n"/>
      <c r="B21" s="24" t="inlineStr">
        <is>
          <t>Tip: Select the Cumulative P&amp;L column (W) in Trade Log, then Insert → Line Chart to create your equity curve.</t>
        </is>
      </c>
      <c r="M21" s="1" t="n"/>
      <c r="N21" s="1" t="n"/>
    </row>
    <row r="22">
      <c r="A22" s="1" t="n"/>
      <c r="B22" s="1" t="n"/>
      <c r="C22" s="1" t="n"/>
      <c r="D22" s="1" t="n"/>
      <c r="E22" s="1" t="n"/>
      <c r="F22" s="1" t="n"/>
      <c r="G22" s="1" t="n"/>
      <c r="H22" s="1" t="n"/>
      <c r="I22" s="1" t="n"/>
      <c r="J22" s="1" t="n"/>
      <c r="K22" s="1" t="n"/>
      <c r="L22" s="1" t="n"/>
      <c r="M22" s="1" t="n"/>
      <c r="N22" s="1" t="n"/>
    </row>
    <row r="23">
      <c r="A23" s="1" t="n"/>
      <c r="B23" s="1" t="n"/>
      <c r="C23" s="1" t="n"/>
      <c r="D23" s="1" t="n"/>
      <c r="E23" s="1" t="n"/>
      <c r="F23" s="1" t="n"/>
      <c r="G23" s="1" t="n"/>
      <c r="H23" s="1" t="n"/>
      <c r="I23" s="1" t="n"/>
      <c r="J23" s="1" t="n"/>
      <c r="K23" s="1" t="n"/>
      <c r="L23" s="1" t="n"/>
      <c r="M23" s="1" t="n"/>
      <c r="N23" s="1" t="n"/>
    </row>
    <row r="24">
      <c r="A24" s="1" t="n"/>
      <c r="B24" s="1" t="n"/>
      <c r="C24" s="1" t="n"/>
      <c r="D24" s="1" t="n"/>
      <c r="E24" s="1" t="n"/>
      <c r="F24" s="1" t="n"/>
      <c r="G24" s="1" t="n"/>
      <c r="H24" s="1" t="n"/>
      <c r="I24" s="1" t="n"/>
      <c r="J24" s="1" t="n"/>
      <c r="K24" s="1" t="n"/>
      <c r="L24" s="1" t="n"/>
      <c r="M24" s="1" t="n"/>
      <c r="N24" s="1" t="n"/>
    </row>
    <row r="25">
      <c r="A25" s="7" t="inlineStr">
        <is>
          <t>BigLog Pro generates these dashboards automatically in real-time — no formulas to maintain → biglogtraders.com</t>
        </is>
      </c>
      <c r="M25" s="1" t="n"/>
      <c r="N25" s="1" t="n"/>
    </row>
    <row r="26">
      <c r="A26" s="1" t="n"/>
      <c r="B26" s="1" t="n"/>
      <c r="C26" s="1" t="n"/>
      <c r="D26" s="1" t="n"/>
      <c r="E26" s="1" t="n"/>
      <c r="F26" s="1" t="n"/>
      <c r="G26" s="1" t="n"/>
      <c r="H26" s="1" t="n"/>
      <c r="I26" s="1" t="n"/>
      <c r="J26" s="1" t="n"/>
      <c r="K26" s="1" t="n"/>
      <c r="L26" s="1" t="n"/>
      <c r="M26" s="1" t="n"/>
      <c r="N26" s="1" t="n"/>
    </row>
    <row r="27">
      <c r="A27" s="1" t="n"/>
      <c r="B27" s="1" t="n"/>
      <c r="C27" s="1" t="n"/>
      <c r="D27" s="1" t="n"/>
      <c r="E27" s="1" t="n"/>
      <c r="F27" s="1" t="n"/>
      <c r="G27" s="1" t="n"/>
      <c r="H27" s="1" t="n"/>
      <c r="I27" s="1" t="n"/>
      <c r="J27" s="1" t="n"/>
      <c r="K27" s="1" t="n"/>
      <c r="L27" s="1" t="n"/>
      <c r="M27" s="1" t="n"/>
      <c r="N27" s="1" t="n"/>
    </row>
    <row r="28">
      <c r="A28" s="1" t="n"/>
      <c r="B28" s="1" t="n"/>
      <c r="C28" s="1" t="n"/>
      <c r="D28" s="1" t="n"/>
      <c r="E28" s="1" t="n"/>
      <c r="F28" s="1" t="n"/>
      <c r="G28" s="1" t="n"/>
      <c r="H28" s="1" t="n"/>
      <c r="I28" s="1" t="n"/>
      <c r="J28" s="1" t="n"/>
      <c r="K28" s="1" t="n"/>
      <c r="L28" s="1" t="n"/>
      <c r="M28" s="1" t="n"/>
      <c r="N28" s="1" t="n"/>
    </row>
    <row r="29">
      <c r="A29" s="1" t="n"/>
      <c r="B29" s="1" t="n"/>
      <c r="C29" s="1" t="n"/>
      <c r="D29" s="1" t="n"/>
      <c r="E29" s="1" t="n"/>
      <c r="F29" s="1" t="n"/>
      <c r="G29" s="1" t="n"/>
      <c r="H29" s="1" t="n"/>
      <c r="I29" s="1" t="n"/>
      <c r="J29" s="1" t="n"/>
      <c r="K29" s="1" t="n"/>
      <c r="L29" s="1" t="n"/>
      <c r="M29" s="1" t="n"/>
      <c r="N29" s="1" t="n"/>
    </row>
    <row r="30">
      <c r="A30" s="1" t="n"/>
      <c r="B30" s="1" t="n"/>
      <c r="C30" s="1" t="n"/>
      <c r="D30" s="1" t="n"/>
      <c r="E30" s="1" t="n"/>
      <c r="F30" s="1" t="n"/>
      <c r="G30" s="1" t="n"/>
      <c r="H30" s="1" t="n"/>
      <c r="I30" s="1" t="n"/>
      <c r="J30" s="1" t="n"/>
      <c r="K30" s="1" t="n"/>
      <c r="L30" s="1" t="n"/>
      <c r="M30" s="1" t="n"/>
      <c r="N30" s="1" t="n"/>
    </row>
    <row r="31">
      <c r="A31" s="1" t="n"/>
      <c r="B31" s="1" t="n"/>
      <c r="C31" s="1" t="n"/>
      <c r="D31" s="1" t="n"/>
      <c r="E31" s="1" t="n"/>
      <c r="F31" s="1" t="n"/>
      <c r="G31" s="1" t="n"/>
      <c r="H31" s="1" t="n"/>
      <c r="I31" s="1" t="n"/>
      <c r="J31" s="1" t="n"/>
      <c r="K31" s="1" t="n"/>
      <c r="L31" s="1" t="n"/>
      <c r="M31" s="1" t="n"/>
      <c r="N31" s="1" t="n"/>
    </row>
    <row r="32">
      <c r="A32" s="1" t="n"/>
      <c r="B32" s="1" t="n"/>
      <c r="C32" s="1" t="n"/>
      <c r="D32" s="1" t="n"/>
      <c r="E32" s="1" t="n"/>
      <c r="F32" s="1" t="n"/>
      <c r="G32" s="1" t="n"/>
      <c r="H32" s="1" t="n"/>
      <c r="I32" s="1" t="n"/>
      <c r="J32" s="1" t="n"/>
      <c r="K32" s="1" t="n"/>
      <c r="L32" s="1" t="n"/>
      <c r="M32" s="1" t="n"/>
      <c r="N32" s="1" t="n"/>
    </row>
    <row r="33">
      <c r="A33" s="1" t="n"/>
      <c r="B33" s="1" t="n"/>
      <c r="C33" s="1" t="n"/>
      <c r="D33" s="1" t="n"/>
      <c r="E33" s="1" t="n"/>
      <c r="F33" s="1" t="n"/>
      <c r="G33" s="1" t="n"/>
      <c r="H33" s="1" t="n"/>
      <c r="I33" s="1" t="n"/>
      <c r="J33" s="1" t="n"/>
      <c r="K33" s="1" t="n"/>
      <c r="L33" s="1" t="n"/>
      <c r="M33" s="1" t="n"/>
      <c r="N33" s="1" t="n"/>
    </row>
    <row r="34">
      <c r="A34" s="1" t="n"/>
      <c r="B34" s="1" t="n"/>
      <c r="C34" s="1" t="n"/>
      <c r="D34" s="1" t="n"/>
      <c r="E34" s="1" t="n"/>
      <c r="F34" s="1" t="n"/>
      <c r="G34" s="1" t="n"/>
      <c r="H34" s="1" t="n"/>
      <c r="I34" s="1" t="n"/>
      <c r="J34" s="1" t="n"/>
      <c r="K34" s="1" t="n"/>
      <c r="L34" s="1" t="n"/>
      <c r="M34" s="1" t="n"/>
      <c r="N34" s="1" t="n"/>
    </row>
    <row r="35">
      <c r="A35" s="1" t="n"/>
      <c r="B35" s="1" t="n"/>
      <c r="C35" s="1" t="n"/>
      <c r="D35" s="1" t="n"/>
      <c r="E35" s="1" t="n"/>
      <c r="F35" s="1" t="n"/>
      <c r="G35" s="1" t="n"/>
      <c r="H35" s="1" t="n"/>
      <c r="I35" s="1" t="n"/>
      <c r="J35" s="1" t="n"/>
      <c r="K35" s="1" t="n"/>
      <c r="L35" s="1" t="n"/>
      <c r="M35" s="1" t="n"/>
      <c r="N35" s="1" t="n"/>
    </row>
    <row r="36">
      <c r="A36" s="1" t="n"/>
      <c r="B36" s="1" t="n"/>
      <c r="C36" s="1" t="n"/>
      <c r="D36" s="1" t="n"/>
      <c r="E36" s="1" t="n"/>
      <c r="F36" s="1" t="n"/>
      <c r="G36" s="1" t="n"/>
      <c r="H36" s="1" t="n"/>
      <c r="I36" s="1" t="n"/>
      <c r="J36" s="1" t="n"/>
      <c r="K36" s="1" t="n"/>
      <c r="L36" s="1" t="n"/>
      <c r="M36" s="1" t="n"/>
      <c r="N36" s="1" t="n"/>
    </row>
    <row r="37">
      <c r="A37" s="1" t="n"/>
      <c r="B37" s="1" t="n"/>
      <c r="C37" s="1" t="n"/>
      <c r="D37" s="1" t="n"/>
      <c r="E37" s="1" t="n"/>
      <c r="F37" s="1" t="n"/>
      <c r="G37" s="1" t="n"/>
      <c r="H37" s="1" t="n"/>
      <c r="I37" s="1" t="n"/>
      <c r="J37" s="1" t="n"/>
      <c r="K37" s="1" t="n"/>
      <c r="L37" s="1" t="n"/>
      <c r="M37" s="1" t="n"/>
      <c r="N37" s="1" t="n"/>
    </row>
    <row r="38">
      <c r="A38" s="1" t="n"/>
      <c r="B38" s="1" t="n"/>
      <c r="C38" s="1" t="n"/>
      <c r="D38" s="1" t="n"/>
      <c r="E38" s="1" t="n"/>
      <c r="F38" s="1" t="n"/>
      <c r="G38" s="1" t="n"/>
      <c r="H38" s="1" t="n"/>
      <c r="I38" s="1" t="n"/>
      <c r="J38" s="1" t="n"/>
      <c r="K38" s="1" t="n"/>
      <c r="L38" s="1" t="n"/>
      <c r="M38" s="1" t="n"/>
      <c r="N38" s="1" t="n"/>
    </row>
    <row r="39">
      <c r="A39" s="1" t="n"/>
      <c r="B39" s="1" t="n"/>
      <c r="C39" s="1" t="n"/>
      <c r="D39" s="1" t="n"/>
      <c r="E39" s="1" t="n"/>
      <c r="F39" s="1" t="n"/>
      <c r="G39" s="1" t="n"/>
      <c r="H39" s="1" t="n"/>
      <c r="I39" s="1" t="n"/>
      <c r="J39" s="1" t="n"/>
      <c r="K39" s="1" t="n"/>
      <c r="L39" s="1" t="n"/>
      <c r="M39" s="1" t="n"/>
      <c r="N39" s="1" t="n"/>
    </row>
    <row r="40">
      <c r="A40" s="1" t="n"/>
      <c r="B40" s="1" t="n"/>
      <c r="C40" s="1" t="n"/>
      <c r="D40" s="1" t="n"/>
      <c r="E40" s="1" t="n"/>
      <c r="F40" s="1" t="n"/>
      <c r="G40" s="1" t="n"/>
      <c r="H40" s="1" t="n"/>
      <c r="I40" s="1" t="n"/>
      <c r="J40" s="1" t="n"/>
      <c r="K40" s="1" t="n"/>
      <c r="L40" s="1" t="n"/>
      <c r="M40" s="1" t="n"/>
      <c r="N40" s="1" t="n"/>
    </row>
    <row r="41">
      <c r="A41" s="1" t="n"/>
      <c r="B41" s="1" t="n"/>
      <c r="C41" s="1" t="n"/>
      <c r="D41" s="1" t="n"/>
      <c r="E41" s="1" t="n"/>
      <c r="F41" s="1" t="n"/>
      <c r="G41" s="1" t="n"/>
      <c r="H41" s="1" t="n"/>
      <c r="I41" s="1" t="n"/>
      <c r="J41" s="1" t="n"/>
      <c r="K41" s="1" t="n"/>
      <c r="L41" s="1" t="n"/>
      <c r="M41" s="1" t="n"/>
      <c r="N41" s="1" t="n"/>
    </row>
    <row r="42">
      <c r="A42" s="1" t="n"/>
      <c r="B42" s="1" t="n"/>
      <c r="C42" s="1" t="n"/>
      <c r="D42" s="1" t="n"/>
      <c r="E42" s="1" t="n"/>
      <c r="F42" s="1" t="n"/>
      <c r="G42" s="1" t="n"/>
      <c r="H42" s="1" t="n"/>
      <c r="I42" s="1" t="n"/>
      <c r="J42" s="1" t="n"/>
      <c r="K42" s="1" t="n"/>
      <c r="L42" s="1" t="n"/>
      <c r="M42" s="1" t="n"/>
      <c r="N42" s="1" t="n"/>
    </row>
    <row r="43">
      <c r="A43" s="1" t="n"/>
      <c r="B43" s="1" t="n"/>
      <c r="C43" s="1" t="n"/>
      <c r="D43" s="1" t="n"/>
      <c r="E43" s="1" t="n"/>
      <c r="F43" s="1" t="n"/>
      <c r="G43" s="1" t="n"/>
      <c r="H43" s="1" t="n"/>
      <c r="I43" s="1" t="n"/>
      <c r="J43" s="1" t="n"/>
      <c r="K43" s="1" t="n"/>
      <c r="L43" s="1" t="n"/>
      <c r="M43" s="1" t="n"/>
      <c r="N43" s="1" t="n"/>
    </row>
    <row r="44">
      <c r="A44" s="1" t="n"/>
      <c r="B44" s="1" t="n"/>
      <c r="C44" s="1" t="n"/>
      <c r="D44" s="1" t="n"/>
      <c r="E44" s="1" t="n"/>
      <c r="F44" s="1" t="n"/>
      <c r="G44" s="1" t="n"/>
      <c r="H44" s="1" t="n"/>
      <c r="I44" s="1" t="n"/>
      <c r="J44" s="1" t="n"/>
      <c r="K44" s="1" t="n"/>
      <c r="L44" s="1" t="n"/>
      <c r="M44" s="1" t="n"/>
      <c r="N44" s="1" t="n"/>
    </row>
    <row r="45">
      <c r="A45" s="1" t="n"/>
      <c r="B45" s="1" t="n"/>
      <c r="C45" s="1" t="n"/>
      <c r="D45" s="1" t="n"/>
      <c r="E45" s="1" t="n"/>
      <c r="F45" s="1" t="n"/>
      <c r="G45" s="1" t="n"/>
      <c r="H45" s="1" t="n"/>
      <c r="I45" s="1" t="n"/>
      <c r="J45" s="1" t="n"/>
      <c r="K45" s="1" t="n"/>
      <c r="L45" s="1" t="n"/>
      <c r="M45" s="1" t="n"/>
      <c r="N45" s="1" t="n"/>
    </row>
    <row r="46">
      <c r="A46" s="1" t="n"/>
      <c r="B46" s="1" t="n"/>
      <c r="C46" s="1" t="n"/>
      <c r="D46" s="1" t="n"/>
      <c r="E46" s="1" t="n"/>
      <c r="F46" s="1" t="n"/>
      <c r="G46" s="1" t="n"/>
      <c r="H46" s="1" t="n"/>
      <c r="I46" s="1" t="n"/>
      <c r="J46" s="1" t="n"/>
      <c r="K46" s="1" t="n"/>
      <c r="L46" s="1" t="n"/>
      <c r="M46" s="1" t="n"/>
      <c r="N46" s="1" t="n"/>
    </row>
    <row r="47">
      <c r="A47" s="1" t="n"/>
      <c r="B47" s="1" t="n"/>
      <c r="C47" s="1" t="n"/>
      <c r="D47" s="1" t="n"/>
      <c r="E47" s="1" t="n"/>
      <c r="F47" s="1" t="n"/>
      <c r="G47" s="1" t="n"/>
      <c r="H47" s="1" t="n"/>
      <c r="I47" s="1" t="n"/>
      <c r="J47" s="1" t="n"/>
      <c r="K47" s="1" t="n"/>
      <c r="L47" s="1" t="n"/>
      <c r="M47" s="1" t="n"/>
      <c r="N47" s="1" t="n"/>
    </row>
    <row r="48">
      <c r="A48" s="1" t="n"/>
      <c r="B48" s="1" t="n"/>
      <c r="C48" s="1" t="n"/>
      <c r="D48" s="1" t="n"/>
      <c r="E48" s="1" t="n"/>
      <c r="F48" s="1" t="n"/>
      <c r="G48" s="1" t="n"/>
      <c r="H48" s="1" t="n"/>
      <c r="I48" s="1" t="n"/>
      <c r="J48" s="1" t="n"/>
      <c r="K48" s="1" t="n"/>
      <c r="L48" s="1" t="n"/>
      <c r="M48" s="1" t="n"/>
      <c r="N48" s="1" t="n"/>
    </row>
    <row r="49">
      <c r="A49" s="1" t="n"/>
      <c r="B49" s="1" t="n"/>
      <c r="C49" s="1" t="n"/>
      <c r="D49" s="1" t="n"/>
      <c r="E49" s="1" t="n"/>
      <c r="F49" s="1" t="n"/>
      <c r="G49" s="1" t="n"/>
      <c r="H49" s="1" t="n"/>
      <c r="I49" s="1" t="n"/>
      <c r="J49" s="1" t="n"/>
      <c r="K49" s="1" t="n"/>
      <c r="L49" s="1" t="n"/>
      <c r="M49" s="1" t="n"/>
      <c r="N49" s="1" t="n"/>
    </row>
    <row r="50">
      <c r="A50" s="1" t="n"/>
      <c r="B50" s="1" t="n"/>
      <c r="C50" s="1" t="n"/>
      <c r="D50" s="1" t="n"/>
      <c r="E50" s="1" t="n"/>
      <c r="F50" s="1" t="n"/>
      <c r="G50" s="1" t="n"/>
      <c r="H50" s="1" t="n"/>
      <c r="I50" s="1" t="n"/>
      <c r="J50" s="1" t="n"/>
      <c r="K50" s="1" t="n"/>
      <c r="L50" s="1" t="n"/>
      <c r="M50" s="1" t="n"/>
      <c r="N50" s="1" t="n"/>
    </row>
  </sheetData>
  <mergeCells count="28">
    <mergeCell ref="F4:G4"/>
    <mergeCell ref="F11:G11"/>
    <mergeCell ref="A25:L25"/>
    <mergeCell ref="B7:C7"/>
    <mergeCell ref="J5:K5"/>
    <mergeCell ref="F10:G10"/>
    <mergeCell ref="J14:K14"/>
    <mergeCell ref="J10:K10"/>
    <mergeCell ref="J13:K13"/>
    <mergeCell ref="F7:G7"/>
    <mergeCell ref="B11:C11"/>
    <mergeCell ref="B21:L21"/>
    <mergeCell ref="F5:G5"/>
    <mergeCell ref="B2:L2"/>
    <mergeCell ref="B14:C14"/>
    <mergeCell ref="B8:C8"/>
    <mergeCell ref="F8:G8"/>
    <mergeCell ref="B13:C13"/>
    <mergeCell ref="J4:K4"/>
    <mergeCell ref="J11:K11"/>
    <mergeCell ref="J7:K7"/>
    <mergeCell ref="B10:C10"/>
    <mergeCell ref="B19:L19"/>
    <mergeCell ref="F13:G13"/>
    <mergeCell ref="B5:C5"/>
    <mergeCell ref="F14:G14"/>
    <mergeCell ref="J8:K8"/>
    <mergeCell ref="B4:C4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tabColor rgb="0010B981"/>
    <outlinePr summaryBelow="1" summaryRight="1"/>
    <pageSetUpPr/>
  </sheetPr>
  <dimension ref="A1:L60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20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  <col width="12" customWidth="1" min="9" max="9"/>
    <col width="3" customWidth="1" min="10" max="10"/>
    <col width="3" customWidth="1" min="11" max="11"/>
    <col width="3" customWidth="1" min="12" max="12"/>
  </cols>
  <sheetData>
    <row r="1">
      <c r="A1" s="1" t="n"/>
      <c r="B1" s="1" t="n"/>
      <c r="C1" s="1" t="n"/>
      <c r="D1" s="1" t="n"/>
      <c r="E1" s="1" t="n"/>
      <c r="F1" s="1" t="n"/>
      <c r="G1" s="1" t="n"/>
      <c r="H1" s="1" t="n"/>
      <c r="I1" s="1" t="n"/>
      <c r="J1" s="1" t="n"/>
      <c r="K1" s="1" t="n"/>
      <c r="L1" s="1" t="n"/>
    </row>
    <row r="2">
      <c r="A2" s="1" t="n"/>
      <c r="B2" s="17" t="inlineStr">
        <is>
          <t>Trade Analysis</t>
        </is>
      </c>
      <c r="J2" s="1" t="n"/>
      <c r="K2" s="1" t="n"/>
      <c r="L2" s="1" t="n"/>
    </row>
    <row r="3">
      <c r="A3" s="1" t="n"/>
      <c r="B3" s="1" t="n"/>
      <c r="C3" s="1" t="n"/>
      <c r="D3" s="1" t="n"/>
      <c r="E3" s="1" t="n"/>
      <c r="F3" s="1" t="n"/>
      <c r="G3" s="1" t="n"/>
      <c r="H3" s="1" t="n"/>
      <c r="I3" s="1" t="n"/>
      <c r="J3" s="1" t="n"/>
      <c r="K3" s="1" t="n"/>
      <c r="L3" s="1" t="n"/>
    </row>
    <row r="4">
      <c r="A4" s="1" t="n"/>
      <c r="B4" s="24" t="inlineStr">
        <is>
          <t>These tables use COUNTIFS/SUMIFS formulas referencing your Trade Log. Add trades and they auto-update.</t>
        </is>
      </c>
      <c r="J4" s="1" t="n"/>
      <c r="K4" s="1" t="n"/>
      <c r="L4" s="1" t="n"/>
    </row>
    <row r="5">
      <c r="A5" s="1" t="n"/>
      <c r="B5" s="1" t="n"/>
      <c r="C5" s="1" t="n"/>
      <c r="D5" s="1" t="n"/>
      <c r="E5" s="1" t="n"/>
      <c r="F5" s="1" t="n"/>
      <c r="G5" s="1" t="n"/>
      <c r="H5" s="1" t="n"/>
      <c r="I5" s="1" t="n"/>
      <c r="J5" s="1" t="n"/>
      <c r="K5" s="1" t="n"/>
      <c r="L5" s="1" t="n"/>
    </row>
    <row r="6">
      <c r="A6" s="1" t="n"/>
      <c r="B6" s="6" t="inlineStr">
        <is>
          <t>PERFORMANCE BY STRATEGY</t>
        </is>
      </c>
      <c r="C6" s="1" t="n"/>
      <c r="D6" s="1" t="n"/>
      <c r="E6" s="1" t="n"/>
      <c r="F6" s="1" t="n"/>
      <c r="G6" s="1" t="n"/>
      <c r="H6" s="1" t="n"/>
      <c r="I6" s="1" t="n"/>
      <c r="J6" s="1" t="n"/>
      <c r="K6" s="1" t="n"/>
      <c r="L6" s="1" t="n"/>
    </row>
    <row r="7">
      <c r="A7" s="1" t="n"/>
      <c r="B7" s="8" t="inlineStr">
        <is>
          <t>Strategy</t>
        </is>
      </c>
      <c r="C7" s="8" t="inlineStr">
        <is>
          <t># Trades</t>
        </is>
      </c>
      <c r="D7" s="8" t="inlineStr">
        <is>
          <t>Wins</t>
        </is>
      </c>
      <c r="E7" s="8" t="inlineStr">
        <is>
          <t>Losses</t>
        </is>
      </c>
      <c r="F7" s="8" t="inlineStr">
        <is>
          <t>Win Rate</t>
        </is>
      </c>
      <c r="G7" s="8" t="inlineStr">
        <is>
          <t>Net P&amp;L</t>
        </is>
      </c>
      <c r="H7" s="8" t="inlineStr">
        <is>
          <t>Avg P&amp;L</t>
        </is>
      </c>
      <c r="I7" s="1" t="n"/>
      <c r="J7" s="1" t="n"/>
      <c r="K7" s="1" t="n"/>
      <c r="L7" s="1" t="n"/>
    </row>
    <row r="8">
      <c r="A8" s="1" t="n"/>
      <c r="B8" s="11">
        <f>IF(Settings!B12="","",Settings!B12)</f>
        <v/>
      </c>
      <c r="C8" s="11">
        <f>IF(B8="","",COUNTIF('Trade Log'!G:G,B8))</f>
        <v/>
      </c>
      <c r="D8" s="11">
        <f>IF(B8="","",COUNTIFS('Trade Log'!G:G,B8,'Trade Log'!U:U,"Win"))</f>
        <v/>
      </c>
      <c r="E8" s="11">
        <f>IF(B8="","",COUNTIFS('Trade Log'!G:G,B8,'Trade Log'!U:U,"Loss"))</f>
        <v/>
      </c>
      <c r="F8" s="25">
        <f>IF(C8=0,"",D8/C8*100)</f>
        <v/>
      </c>
      <c r="G8" s="26">
        <f>IF(B8="","",SUMIF('Trade Log'!G:G,B8,'Trade Log'!Q:Q))</f>
        <v/>
      </c>
      <c r="H8" s="26">
        <f>IF(C8=0,"",G8/C8)</f>
        <v/>
      </c>
      <c r="I8" s="1" t="n"/>
      <c r="J8" s="1" t="n"/>
      <c r="K8" s="1" t="n"/>
      <c r="L8" s="1" t="n"/>
    </row>
    <row r="9">
      <c r="A9" s="1" t="n"/>
      <c r="B9" s="11">
        <f>IF(Settings!B13="","",Settings!B13)</f>
        <v/>
      </c>
      <c r="C9" s="11">
        <f>IF(B9="","",COUNTIF('Trade Log'!G:G,B9))</f>
        <v/>
      </c>
      <c r="D9" s="11">
        <f>IF(B9="","",COUNTIFS('Trade Log'!G:G,B9,'Trade Log'!U:U,"Win"))</f>
        <v/>
      </c>
      <c r="E9" s="11">
        <f>IF(B9="","",COUNTIFS('Trade Log'!G:G,B9,'Trade Log'!U:U,"Loss"))</f>
        <v/>
      </c>
      <c r="F9" s="25">
        <f>IF(C9=0,"",D9/C9*100)</f>
        <v/>
      </c>
      <c r="G9" s="26">
        <f>IF(B9="","",SUMIF('Trade Log'!G:G,B9,'Trade Log'!Q:Q))</f>
        <v/>
      </c>
      <c r="H9" s="26">
        <f>IF(C9=0,"",G9/C9)</f>
        <v/>
      </c>
      <c r="I9" s="1" t="n"/>
      <c r="J9" s="1" t="n"/>
      <c r="K9" s="1" t="n"/>
      <c r="L9" s="1" t="n"/>
    </row>
    <row r="10">
      <c r="A10" s="1" t="n"/>
      <c r="B10" s="11">
        <f>IF(Settings!B14="","",Settings!B14)</f>
        <v/>
      </c>
      <c r="C10" s="11">
        <f>IF(B10="","",COUNTIF('Trade Log'!G:G,B10))</f>
        <v/>
      </c>
      <c r="D10" s="11">
        <f>IF(B10="","",COUNTIFS('Trade Log'!G:G,B10,'Trade Log'!U:U,"Win"))</f>
        <v/>
      </c>
      <c r="E10" s="11">
        <f>IF(B10="","",COUNTIFS('Trade Log'!G:G,B10,'Trade Log'!U:U,"Loss"))</f>
        <v/>
      </c>
      <c r="F10" s="25">
        <f>IF(C10=0,"",D10/C10*100)</f>
        <v/>
      </c>
      <c r="G10" s="26">
        <f>IF(B10="","",SUMIF('Trade Log'!G:G,B10,'Trade Log'!Q:Q))</f>
        <v/>
      </c>
      <c r="H10" s="26">
        <f>IF(C10=0,"",G10/C10)</f>
        <v/>
      </c>
      <c r="I10" s="1" t="n"/>
      <c r="J10" s="1" t="n"/>
      <c r="K10" s="1" t="n"/>
      <c r="L10" s="1" t="n"/>
    </row>
    <row r="11">
      <c r="A11" s="1" t="n"/>
      <c r="B11" s="11">
        <f>IF(Settings!B15="","",Settings!B15)</f>
        <v/>
      </c>
      <c r="C11" s="11">
        <f>IF(B11="","",COUNTIF('Trade Log'!G:G,B11))</f>
        <v/>
      </c>
      <c r="D11" s="11">
        <f>IF(B11="","",COUNTIFS('Trade Log'!G:G,B11,'Trade Log'!U:U,"Win"))</f>
        <v/>
      </c>
      <c r="E11" s="11">
        <f>IF(B11="","",COUNTIFS('Trade Log'!G:G,B11,'Trade Log'!U:U,"Loss"))</f>
        <v/>
      </c>
      <c r="F11" s="25">
        <f>IF(C11=0,"",D11/C11*100)</f>
        <v/>
      </c>
      <c r="G11" s="26">
        <f>IF(B11="","",SUMIF('Trade Log'!G:G,B11,'Trade Log'!Q:Q))</f>
        <v/>
      </c>
      <c r="H11" s="26">
        <f>IF(C11=0,"",G11/C11)</f>
        <v/>
      </c>
      <c r="I11" s="1" t="n"/>
      <c r="J11" s="1" t="n"/>
      <c r="K11" s="1" t="n"/>
      <c r="L11" s="1" t="n"/>
    </row>
    <row r="12">
      <c r="A12" s="1" t="n"/>
      <c r="B12" s="11">
        <f>IF(Settings!B16="","",Settings!B16)</f>
        <v/>
      </c>
      <c r="C12" s="11">
        <f>IF(B12="","",COUNTIF('Trade Log'!G:G,B12))</f>
        <v/>
      </c>
      <c r="D12" s="11">
        <f>IF(B12="","",COUNTIFS('Trade Log'!G:G,B12,'Trade Log'!U:U,"Win"))</f>
        <v/>
      </c>
      <c r="E12" s="11">
        <f>IF(B12="","",COUNTIFS('Trade Log'!G:G,B12,'Trade Log'!U:U,"Loss"))</f>
        <v/>
      </c>
      <c r="F12" s="25">
        <f>IF(C12=0,"",D12/C12*100)</f>
        <v/>
      </c>
      <c r="G12" s="26">
        <f>IF(B12="","",SUMIF('Trade Log'!G:G,B12,'Trade Log'!Q:Q))</f>
        <v/>
      </c>
      <c r="H12" s="26">
        <f>IF(C12=0,"",G12/C12)</f>
        <v/>
      </c>
      <c r="I12" s="1" t="n"/>
      <c r="J12" s="1" t="n"/>
      <c r="K12" s="1" t="n"/>
      <c r="L12" s="1" t="n"/>
    </row>
    <row r="13">
      <c r="A13" s="1" t="n"/>
      <c r="B13" s="11">
        <f>IF(Settings!B17="","",Settings!B17)</f>
        <v/>
      </c>
      <c r="C13" s="11">
        <f>IF(B13="","",COUNTIF('Trade Log'!G:G,B13))</f>
        <v/>
      </c>
      <c r="D13" s="11">
        <f>IF(B13="","",COUNTIFS('Trade Log'!G:G,B13,'Trade Log'!U:U,"Win"))</f>
        <v/>
      </c>
      <c r="E13" s="11">
        <f>IF(B13="","",COUNTIFS('Trade Log'!G:G,B13,'Trade Log'!U:U,"Loss"))</f>
        <v/>
      </c>
      <c r="F13" s="25">
        <f>IF(C13=0,"",D13/C13*100)</f>
        <v/>
      </c>
      <c r="G13" s="26">
        <f>IF(B13="","",SUMIF('Trade Log'!G:G,B13,'Trade Log'!Q:Q))</f>
        <v/>
      </c>
      <c r="H13" s="26">
        <f>IF(C13=0,"",G13/C13)</f>
        <v/>
      </c>
      <c r="I13" s="1" t="n"/>
      <c r="J13" s="1" t="n"/>
      <c r="K13" s="1" t="n"/>
      <c r="L13" s="1" t="n"/>
    </row>
    <row r="14">
      <c r="A14" s="1" t="n"/>
      <c r="B14" s="11">
        <f>IF(Settings!B18="","",Settings!B18)</f>
        <v/>
      </c>
      <c r="C14" s="11">
        <f>IF(B14="","",COUNTIF('Trade Log'!G:G,B14))</f>
        <v/>
      </c>
      <c r="D14" s="11">
        <f>IF(B14="","",COUNTIFS('Trade Log'!G:G,B14,'Trade Log'!U:U,"Win"))</f>
        <v/>
      </c>
      <c r="E14" s="11">
        <f>IF(B14="","",COUNTIFS('Trade Log'!G:G,B14,'Trade Log'!U:U,"Loss"))</f>
        <v/>
      </c>
      <c r="F14" s="25">
        <f>IF(C14=0,"",D14/C14*100)</f>
        <v/>
      </c>
      <c r="G14" s="26">
        <f>IF(B14="","",SUMIF('Trade Log'!G:G,B14,'Trade Log'!Q:Q))</f>
        <v/>
      </c>
      <c r="H14" s="26">
        <f>IF(C14=0,"",G14/C14)</f>
        <v/>
      </c>
      <c r="I14" s="1" t="n"/>
      <c r="J14" s="1" t="n"/>
      <c r="K14" s="1" t="n"/>
      <c r="L14" s="1" t="n"/>
    </row>
    <row r="15">
      <c r="A15" s="1" t="n"/>
      <c r="B15" s="11">
        <f>IF(Settings!B19="","",Settings!B19)</f>
        <v/>
      </c>
      <c r="C15" s="11">
        <f>IF(B15="","",COUNTIF('Trade Log'!G:G,B15))</f>
        <v/>
      </c>
      <c r="D15" s="11">
        <f>IF(B15="","",COUNTIFS('Trade Log'!G:G,B15,'Trade Log'!U:U,"Win"))</f>
        <v/>
      </c>
      <c r="E15" s="11">
        <f>IF(B15="","",COUNTIFS('Trade Log'!G:G,B15,'Trade Log'!U:U,"Loss"))</f>
        <v/>
      </c>
      <c r="F15" s="25">
        <f>IF(C15=0,"",D15/C15*100)</f>
        <v/>
      </c>
      <c r="G15" s="26">
        <f>IF(B15="","",SUMIF('Trade Log'!G:G,B15,'Trade Log'!Q:Q))</f>
        <v/>
      </c>
      <c r="H15" s="26">
        <f>IF(C15=0,"",G15/C15)</f>
        <v/>
      </c>
      <c r="I15" s="1" t="n"/>
      <c r="J15" s="1" t="n"/>
      <c r="K15" s="1" t="n"/>
      <c r="L15" s="1" t="n"/>
    </row>
    <row r="16">
      <c r="A16" s="1" t="n"/>
      <c r="B16" s="11">
        <f>IF(Settings!B20="","",Settings!B20)</f>
        <v/>
      </c>
      <c r="C16" s="11">
        <f>IF(B16="","",COUNTIF('Trade Log'!G:G,B16))</f>
        <v/>
      </c>
      <c r="D16" s="11">
        <f>IF(B16="","",COUNTIFS('Trade Log'!G:G,B16,'Trade Log'!U:U,"Win"))</f>
        <v/>
      </c>
      <c r="E16" s="11">
        <f>IF(B16="","",COUNTIFS('Trade Log'!G:G,B16,'Trade Log'!U:U,"Loss"))</f>
        <v/>
      </c>
      <c r="F16" s="25">
        <f>IF(C16=0,"",D16/C16*100)</f>
        <v/>
      </c>
      <c r="G16" s="26">
        <f>IF(B16="","",SUMIF('Trade Log'!G:G,B16,'Trade Log'!Q:Q))</f>
        <v/>
      </c>
      <c r="H16" s="26">
        <f>IF(C16=0,"",G16/C16)</f>
        <v/>
      </c>
      <c r="I16" s="1" t="n"/>
      <c r="J16" s="1" t="n"/>
      <c r="K16" s="1" t="n"/>
      <c r="L16" s="1" t="n"/>
    </row>
    <row r="17">
      <c r="A17" s="1" t="n"/>
      <c r="B17" s="11">
        <f>IF(Settings!B21="","",Settings!B21)</f>
        <v/>
      </c>
      <c r="C17" s="11">
        <f>IF(B17="","",COUNTIF('Trade Log'!G:G,B17))</f>
        <v/>
      </c>
      <c r="D17" s="11">
        <f>IF(B17="","",COUNTIFS('Trade Log'!G:G,B17,'Trade Log'!U:U,"Win"))</f>
        <v/>
      </c>
      <c r="E17" s="11">
        <f>IF(B17="","",COUNTIFS('Trade Log'!G:G,B17,'Trade Log'!U:U,"Loss"))</f>
        <v/>
      </c>
      <c r="F17" s="25">
        <f>IF(C17=0,"",D17/C17*100)</f>
        <v/>
      </c>
      <c r="G17" s="26">
        <f>IF(B17="","",SUMIF('Trade Log'!G:G,B17,'Trade Log'!Q:Q))</f>
        <v/>
      </c>
      <c r="H17" s="26">
        <f>IF(C17=0,"",G17/C17)</f>
        <v/>
      </c>
      <c r="I17" s="1" t="n"/>
      <c r="J17" s="1" t="n"/>
      <c r="K17" s="1" t="n"/>
      <c r="L17" s="1" t="n"/>
    </row>
    <row r="18">
      <c r="A18" s="1" t="n"/>
      <c r="B18" s="11">
        <f>IF(Settings!B22="","",Settings!B22)</f>
        <v/>
      </c>
      <c r="C18" s="11">
        <f>IF(B18="","",COUNTIF('Trade Log'!G:G,B18))</f>
        <v/>
      </c>
      <c r="D18" s="11">
        <f>IF(B18="","",COUNTIFS('Trade Log'!G:G,B18,'Trade Log'!U:U,"Win"))</f>
        <v/>
      </c>
      <c r="E18" s="11">
        <f>IF(B18="","",COUNTIFS('Trade Log'!G:G,B18,'Trade Log'!U:U,"Loss"))</f>
        <v/>
      </c>
      <c r="F18" s="25">
        <f>IF(C18=0,"",D18/C18*100)</f>
        <v/>
      </c>
      <c r="G18" s="26">
        <f>IF(B18="","",SUMIF('Trade Log'!G:G,B18,'Trade Log'!Q:Q))</f>
        <v/>
      </c>
      <c r="H18" s="26">
        <f>IF(C18=0,"",G18/C18)</f>
        <v/>
      </c>
      <c r="I18" s="1" t="n"/>
      <c r="J18" s="1" t="n"/>
      <c r="K18" s="1" t="n"/>
      <c r="L18" s="1" t="n"/>
    </row>
    <row r="19">
      <c r="A19" s="1" t="n"/>
      <c r="B19" s="11">
        <f>IF(Settings!B23="","",Settings!B23)</f>
        <v/>
      </c>
      <c r="C19" s="11">
        <f>IF(B19="","",COUNTIF('Trade Log'!G:G,B19))</f>
        <v/>
      </c>
      <c r="D19" s="11">
        <f>IF(B19="","",COUNTIFS('Trade Log'!G:G,B19,'Trade Log'!U:U,"Win"))</f>
        <v/>
      </c>
      <c r="E19" s="11">
        <f>IF(B19="","",COUNTIFS('Trade Log'!G:G,B19,'Trade Log'!U:U,"Loss"))</f>
        <v/>
      </c>
      <c r="F19" s="25">
        <f>IF(C19=0,"",D19/C19*100)</f>
        <v/>
      </c>
      <c r="G19" s="26">
        <f>IF(B19="","",SUMIF('Trade Log'!G:G,B19,'Trade Log'!Q:Q))</f>
        <v/>
      </c>
      <c r="H19" s="26">
        <f>IF(C19=0,"",G19/C19)</f>
        <v/>
      </c>
      <c r="I19" s="1" t="n"/>
      <c r="J19" s="1" t="n"/>
      <c r="K19" s="1" t="n"/>
      <c r="L19" s="1" t="n"/>
    </row>
    <row r="20">
      <c r="A20" s="1" t="n"/>
      <c r="B20" s="11">
        <f>IF(Settings!B24="","",Settings!B24)</f>
        <v/>
      </c>
      <c r="C20" s="11">
        <f>IF(B20="","",COUNTIF('Trade Log'!G:G,B20))</f>
        <v/>
      </c>
      <c r="D20" s="11">
        <f>IF(B20="","",COUNTIFS('Trade Log'!G:G,B20,'Trade Log'!U:U,"Win"))</f>
        <v/>
      </c>
      <c r="E20" s="11">
        <f>IF(B20="","",COUNTIFS('Trade Log'!G:G,B20,'Trade Log'!U:U,"Loss"))</f>
        <v/>
      </c>
      <c r="F20" s="25">
        <f>IF(C20=0,"",D20/C20*100)</f>
        <v/>
      </c>
      <c r="G20" s="26">
        <f>IF(B20="","",SUMIF('Trade Log'!G:G,B20,'Trade Log'!Q:Q))</f>
        <v/>
      </c>
      <c r="H20" s="26">
        <f>IF(C20=0,"",G20/C20)</f>
        <v/>
      </c>
      <c r="I20" s="1" t="n"/>
      <c r="J20" s="1" t="n"/>
      <c r="K20" s="1" t="n"/>
      <c r="L20" s="1" t="n"/>
    </row>
    <row r="21">
      <c r="A21" s="1" t="n"/>
      <c r="B21" s="11">
        <f>IF(Settings!B25="","",Settings!B25)</f>
        <v/>
      </c>
      <c r="C21" s="11">
        <f>IF(B21="","",COUNTIF('Trade Log'!G:G,B21))</f>
        <v/>
      </c>
      <c r="D21" s="11">
        <f>IF(B21="","",COUNTIFS('Trade Log'!G:G,B21,'Trade Log'!U:U,"Win"))</f>
        <v/>
      </c>
      <c r="E21" s="11">
        <f>IF(B21="","",COUNTIFS('Trade Log'!G:G,B21,'Trade Log'!U:U,"Loss"))</f>
        <v/>
      </c>
      <c r="F21" s="25">
        <f>IF(C21=0,"",D21/C21*100)</f>
        <v/>
      </c>
      <c r="G21" s="26">
        <f>IF(B21="","",SUMIF('Trade Log'!G:G,B21,'Trade Log'!Q:Q))</f>
        <v/>
      </c>
      <c r="H21" s="26">
        <f>IF(C21=0,"",G21/C21)</f>
        <v/>
      </c>
      <c r="I21" s="1" t="n"/>
      <c r="J21" s="1" t="n"/>
      <c r="K21" s="1" t="n"/>
      <c r="L21" s="1" t="n"/>
    </row>
    <row r="22">
      <c r="A22" s="1" t="n"/>
      <c r="B22" s="11">
        <f>IF(Settings!B26="","",Settings!B26)</f>
        <v/>
      </c>
      <c r="C22" s="11">
        <f>IF(B22="","",COUNTIF('Trade Log'!G:G,B22))</f>
        <v/>
      </c>
      <c r="D22" s="11">
        <f>IF(B22="","",COUNTIFS('Trade Log'!G:G,B22,'Trade Log'!U:U,"Win"))</f>
        <v/>
      </c>
      <c r="E22" s="11">
        <f>IF(B22="","",COUNTIFS('Trade Log'!G:G,B22,'Trade Log'!U:U,"Loss"))</f>
        <v/>
      </c>
      <c r="F22" s="25">
        <f>IF(C22=0,"",D22/C22*100)</f>
        <v/>
      </c>
      <c r="G22" s="26">
        <f>IF(B22="","",SUMIF('Trade Log'!G:G,B22,'Trade Log'!Q:Q))</f>
        <v/>
      </c>
      <c r="H22" s="26">
        <f>IF(C22=0,"",G22/C22)</f>
        <v/>
      </c>
      <c r="I22" s="1" t="n"/>
      <c r="J22" s="1" t="n"/>
      <c r="K22" s="1" t="n"/>
      <c r="L22" s="1" t="n"/>
    </row>
    <row r="23">
      <c r="A23" s="1" t="n"/>
      <c r="B23" s="11">
        <f>IF(Settings!B27="","",Settings!B27)</f>
        <v/>
      </c>
      <c r="C23" s="11">
        <f>IF(B23="","",COUNTIF('Trade Log'!G:G,B23))</f>
        <v/>
      </c>
      <c r="D23" s="11">
        <f>IF(B23="","",COUNTIFS('Trade Log'!G:G,B23,'Trade Log'!U:U,"Win"))</f>
        <v/>
      </c>
      <c r="E23" s="11">
        <f>IF(B23="","",COUNTIFS('Trade Log'!G:G,B23,'Trade Log'!U:U,"Loss"))</f>
        <v/>
      </c>
      <c r="F23" s="25">
        <f>IF(C23=0,"",D23/C23*100)</f>
        <v/>
      </c>
      <c r="G23" s="26">
        <f>IF(B23="","",SUMIF('Trade Log'!G:G,B23,'Trade Log'!Q:Q))</f>
        <v/>
      </c>
      <c r="H23" s="26">
        <f>IF(C23=0,"",G23/C23)</f>
        <v/>
      </c>
      <c r="I23" s="1" t="n"/>
      <c r="J23" s="1" t="n"/>
      <c r="K23" s="1" t="n"/>
      <c r="L23" s="1" t="n"/>
    </row>
    <row r="24">
      <c r="A24" s="1" t="n"/>
      <c r="B24" s="11">
        <f>IF(Settings!B28="","",Settings!B28)</f>
        <v/>
      </c>
      <c r="C24" s="11">
        <f>IF(B24="","",COUNTIF('Trade Log'!G:G,B24))</f>
        <v/>
      </c>
      <c r="D24" s="11">
        <f>IF(B24="","",COUNTIFS('Trade Log'!G:G,B24,'Trade Log'!U:U,"Win"))</f>
        <v/>
      </c>
      <c r="E24" s="11">
        <f>IF(B24="","",COUNTIFS('Trade Log'!G:G,B24,'Trade Log'!U:U,"Loss"))</f>
        <v/>
      </c>
      <c r="F24" s="25">
        <f>IF(C24=0,"",D24/C24*100)</f>
        <v/>
      </c>
      <c r="G24" s="26">
        <f>IF(B24="","",SUMIF('Trade Log'!G:G,B24,'Trade Log'!Q:Q))</f>
        <v/>
      </c>
      <c r="H24" s="26">
        <f>IF(C24=0,"",G24/C24)</f>
        <v/>
      </c>
      <c r="I24" s="1" t="n"/>
      <c r="J24" s="1" t="n"/>
      <c r="K24" s="1" t="n"/>
      <c r="L24" s="1" t="n"/>
    </row>
    <row r="25">
      <c r="A25" s="1" t="n"/>
      <c r="B25" s="11">
        <f>IF(Settings!B29="","",Settings!B29)</f>
        <v/>
      </c>
      <c r="C25" s="11">
        <f>IF(B25="","",COUNTIF('Trade Log'!G:G,B25))</f>
        <v/>
      </c>
      <c r="D25" s="11">
        <f>IF(B25="","",COUNTIFS('Trade Log'!G:G,B25,'Trade Log'!U:U,"Win"))</f>
        <v/>
      </c>
      <c r="E25" s="11">
        <f>IF(B25="","",COUNTIFS('Trade Log'!G:G,B25,'Trade Log'!U:U,"Loss"))</f>
        <v/>
      </c>
      <c r="F25" s="25">
        <f>IF(C25=0,"",D25/C25*100)</f>
        <v/>
      </c>
      <c r="G25" s="26">
        <f>IF(B25="","",SUMIF('Trade Log'!G:G,B25,'Trade Log'!Q:Q))</f>
        <v/>
      </c>
      <c r="H25" s="26">
        <f>IF(C25=0,"",G25/C25)</f>
        <v/>
      </c>
      <c r="I25" s="1" t="n"/>
      <c r="J25" s="1" t="n"/>
      <c r="K25" s="1" t="n"/>
      <c r="L25" s="1" t="n"/>
    </row>
    <row r="26">
      <c r="A26" s="1" t="n"/>
      <c r="B26" s="11">
        <f>IF(Settings!B30="","",Settings!B30)</f>
        <v/>
      </c>
      <c r="C26" s="11">
        <f>IF(B26="","",COUNTIF('Trade Log'!G:G,B26))</f>
        <v/>
      </c>
      <c r="D26" s="11">
        <f>IF(B26="","",COUNTIFS('Trade Log'!G:G,B26,'Trade Log'!U:U,"Win"))</f>
        <v/>
      </c>
      <c r="E26" s="11">
        <f>IF(B26="","",COUNTIFS('Trade Log'!G:G,B26,'Trade Log'!U:U,"Loss"))</f>
        <v/>
      </c>
      <c r="F26" s="25">
        <f>IF(C26=0,"",D26/C26*100)</f>
        <v/>
      </c>
      <c r="G26" s="26">
        <f>IF(B26="","",SUMIF('Trade Log'!G:G,B26,'Trade Log'!Q:Q))</f>
        <v/>
      </c>
      <c r="H26" s="26">
        <f>IF(C26=0,"",G26/C26)</f>
        <v/>
      </c>
      <c r="I26" s="1" t="n"/>
      <c r="J26" s="1" t="n"/>
      <c r="K26" s="1" t="n"/>
      <c r="L26" s="1" t="n"/>
    </row>
    <row r="27">
      <c r="A27" s="1" t="n"/>
      <c r="B27" s="11">
        <f>IF(Settings!B31="","",Settings!B31)</f>
        <v/>
      </c>
      <c r="C27" s="11">
        <f>IF(B27="","",COUNTIF('Trade Log'!G:G,B27))</f>
        <v/>
      </c>
      <c r="D27" s="11">
        <f>IF(B27="","",COUNTIFS('Trade Log'!G:G,B27,'Trade Log'!U:U,"Win"))</f>
        <v/>
      </c>
      <c r="E27" s="11">
        <f>IF(B27="","",COUNTIFS('Trade Log'!G:G,B27,'Trade Log'!U:U,"Loss"))</f>
        <v/>
      </c>
      <c r="F27" s="25">
        <f>IF(C27=0,"",D27/C27*100)</f>
        <v/>
      </c>
      <c r="G27" s="26">
        <f>IF(B27="","",SUMIF('Trade Log'!G:G,B27,'Trade Log'!Q:Q))</f>
        <v/>
      </c>
      <c r="H27" s="26">
        <f>IF(C27=0,"",G27/C27)</f>
        <v/>
      </c>
      <c r="I27" s="1" t="n"/>
      <c r="J27" s="1" t="n"/>
      <c r="K27" s="1" t="n"/>
      <c r="L27" s="1" t="n"/>
    </row>
    <row r="28">
      <c r="A28" s="1" t="n"/>
      <c r="B28" s="1" t="n"/>
      <c r="C28" s="1" t="n"/>
      <c r="D28" s="1" t="n"/>
      <c r="E28" s="1" t="n"/>
      <c r="F28" s="1" t="n"/>
      <c r="G28" s="1" t="n"/>
      <c r="H28" s="1" t="n"/>
      <c r="I28" s="1" t="n"/>
      <c r="J28" s="1" t="n"/>
      <c r="K28" s="1" t="n"/>
      <c r="L28" s="1" t="n"/>
    </row>
    <row r="29">
      <c r="A29" s="1" t="n"/>
      <c r="B29" s="1" t="n"/>
      <c r="C29" s="1" t="n"/>
      <c r="D29" s="1" t="n"/>
      <c r="E29" s="1" t="n"/>
      <c r="F29" s="1" t="n"/>
      <c r="G29" s="1" t="n"/>
      <c r="H29" s="1" t="n"/>
      <c r="I29" s="1" t="n"/>
      <c r="J29" s="1" t="n"/>
      <c r="K29" s="1" t="n"/>
      <c r="L29" s="1" t="n"/>
    </row>
    <row r="30">
      <c r="A30" s="1" t="n"/>
      <c r="B30" s="6" t="inlineStr">
        <is>
          <t>PERFORMANCE BY DIRECTION</t>
        </is>
      </c>
      <c r="C30" s="1" t="n"/>
      <c r="D30" s="1" t="n"/>
      <c r="E30" s="1" t="n"/>
      <c r="F30" s="1" t="n"/>
      <c r="G30" s="1" t="n"/>
      <c r="H30" s="1" t="n"/>
      <c r="I30" s="1" t="n"/>
      <c r="J30" s="1" t="n"/>
      <c r="K30" s="1" t="n"/>
      <c r="L30" s="1" t="n"/>
    </row>
    <row r="31">
      <c r="A31" s="1" t="n"/>
      <c r="B31" s="8" t="inlineStr">
        <is>
          <t>Direction</t>
        </is>
      </c>
      <c r="C31" s="8" t="inlineStr">
        <is>
          <t># Trades</t>
        </is>
      </c>
      <c r="D31" s="8" t="inlineStr">
        <is>
          <t>Wins</t>
        </is>
      </c>
      <c r="E31" s="8" t="inlineStr">
        <is>
          <t>Win Rate</t>
        </is>
      </c>
      <c r="F31" s="8" t="inlineStr">
        <is>
          <t>Net P&amp;L</t>
        </is>
      </c>
      <c r="G31" s="8" t="inlineStr">
        <is>
          <t>Avg P&amp;L</t>
        </is>
      </c>
      <c r="H31" s="1" t="n"/>
      <c r="I31" s="1" t="n"/>
      <c r="J31" s="1" t="n"/>
      <c r="K31" s="1" t="n"/>
      <c r="L31" s="1" t="n"/>
    </row>
    <row r="32">
      <c r="A32" s="1" t="n"/>
      <c r="B32" s="11" t="inlineStr">
        <is>
          <t>Long</t>
        </is>
      </c>
      <c r="C32" s="11">
        <f>COUNTIF('Trade Log'!F:F,B32)</f>
        <v/>
      </c>
      <c r="D32" s="11">
        <f>COUNTIFS('Trade Log'!F:F,B32,'Trade Log'!U:U,"Win")</f>
        <v/>
      </c>
      <c r="E32" s="25">
        <f>IF(C32=0,"",D32/C32*100)</f>
        <v/>
      </c>
      <c r="F32" s="26">
        <f>SUMIF('Trade Log'!F:F,B32,'Trade Log'!Q:Q)</f>
        <v/>
      </c>
      <c r="G32" s="26">
        <f>IF(C32=0,"",F32/C32)</f>
        <v/>
      </c>
      <c r="H32" s="1" t="n"/>
      <c r="I32" s="1" t="n"/>
      <c r="J32" s="1" t="n"/>
      <c r="K32" s="1" t="n"/>
      <c r="L32" s="1" t="n"/>
    </row>
    <row r="33">
      <c r="A33" s="1" t="n"/>
      <c r="B33" s="11" t="inlineStr">
        <is>
          <t>Short</t>
        </is>
      </c>
      <c r="C33" s="11">
        <f>COUNTIF('Trade Log'!F:F,B33)</f>
        <v/>
      </c>
      <c r="D33" s="11">
        <f>COUNTIFS('Trade Log'!F:F,B33,'Trade Log'!U:U,"Win")</f>
        <v/>
      </c>
      <c r="E33" s="25">
        <f>IF(C33=0,"",D33/C33*100)</f>
        <v/>
      </c>
      <c r="F33" s="26">
        <f>SUMIF('Trade Log'!F:F,B33,'Trade Log'!Q:Q)</f>
        <v/>
      </c>
      <c r="G33" s="26">
        <f>IF(C33=0,"",F33/C33)</f>
        <v/>
      </c>
      <c r="H33" s="1" t="n"/>
      <c r="I33" s="1" t="n"/>
      <c r="J33" s="1" t="n"/>
      <c r="K33" s="1" t="n"/>
      <c r="L33" s="1" t="n"/>
    </row>
    <row r="34">
      <c r="A34" s="1" t="n"/>
      <c r="B34" s="1" t="n"/>
      <c r="C34" s="1" t="n"/>
      <c r="D34" s="1" t="n"/>
      <c r="E34" s="1" t="n"/>
      <c r="F34" s="1" t="n"/>
      <c r="G34" s="1" t="n"/>
      <c r="H34" s="1" t="n"/>
      <c r="I34" s="1" t="n"/>
      <c r="J34" s="1" t="n"/>
      <c r="K34" s="1" t="n"/>
      <c r="L34" s="1" t="n"/>
    </row>
    <row r="35">
      <c r="A35" s="1" t="n"/>
      <c r="B35" s="1" t="n"/>
      <c r="C35" s="1" t="n"/>
      <c r="D35" s="1" t="n"/>
      <c r="E35" s="1" t="n"/>
      <c r="F35" s="1" t="n"/>
      <c r="G35" s="1" t="n"/>
      <c r="H35" s="1" t="n"/>
      <c r="I35" s="1" t="n"/>
      <c r="J35" s="1" t="n"/>
      <c r="K35" s="1" t="n"/>
      <c r="L35" s="1" t="n"/>
    </row>
    <row r="36">
      <c r="A36" s="1" t="n"/>
      <c r="B36" s="6" t="inlineStr">
        <is>
          <t>PERFORMANCE BY EMOTION</t>
        </is>
      </c>
      <c r="C36" s="1" t="n"/>
      <c r="D36" s="1" t="n"/>
      <c r="E36" s="1" t="n"/>
      <c r="F36" s="1" t="n"/>
      <c r="G36" s="1" t="n"/>
      <c r="H36" s="1" t="n"/>
      <c r="I36" s="1" t="n"/>
      <c r="J36" s="1" t="n"/>
      <c r="K36" s="1" t="n"/>
      <c r="L36" s="1" t="n"/>
    </row>
    <row r="37">
      <c r="A37" s="1" t="n"/>
      <c r="B37" s="8" t="inlineStr">
        <is>
          <t>Emotion</t>
        </is>
      </c>
      <c r="C37" s="8" t="inlineStr">
        <is>
          <t># Trades</t>
        </is>
      </c>
      <c r="D37" s="8" t="inlineStr">
        <is>
          <t>Wins</t>
        </is>
      </c>
      <c r="E37" s="8" t="inlineStr">
        <is>
          <t>Win Rate</t>
        </is>
      </c>
      <c r="F37" s="8" t="inlineStr">
        <is>
          <t>Net P&amp;L</t>
        </is>
      </c>
      <c r="G37" s="8" t="inlineStr">
        <is>
          <t>Avg P&amp;L</t>
        </is>
      </c>
      <c r="H37" s="1" t="n"/>
      <c r="I37" s="1" t="n"/>
      <c r="J37" s="1" t="n"/>
      <c r="K37" s="1" t="n"/>
      <c r="L37" s="1" t="n"/>
    </row>
    <row r="38">
      <c r="A38" s="1" t="n"/>
      <c r="B38" s="11" t="inlineStr">
        <is>
          <t>Calm</t>
        </is>
      </c>
      <c r="C38" s="11">
        <f>COUNTIF('Trade Log'!Y:Y,B38)</f>
        <v/>
      </c>
      <c r="D38" s="11">
        <f>COUNTIFS('Trade Log'!Y:Y,B38,'Trade Log'!U:U,"Win")</f>
        <v/>
      </c>
      <c r="E38" s="25">
        <f>IF(C38=0,"",D38/C38*100)</f>
        <v/>
      </c>
      <c r="F38" s="26">
        <f>SUMIF('Trade Log'!Y:Y,B38,'Trade Log'!Q:Q)</f>
        <v/>
      </c>
      <c r="G38" s="26">
        <f>IF(C38=0,"",F38/C38)</f>
        <v/>
      </c>
      <c r="H38" s="1" t="n"/>
      <c r="I38" s="1" t="n"/>
      <c r="J38" s="1" t="n"/>
      <c r="K38" s="1" t="n"/>
      <c r="L38" s="1" t="n"/>
    </row>
    <row r="39">
      <c r="A39" s="1" t="n"/>
      <c r="B39" s="11" t="inlineStr">
        <is>
          <t>Confident</t>
        </is>
      </c>
      <c r="C39" s="11">
        <f>COUNTIF('Trade Log'!Y:Y,B39)</f>
        <v/>
      </c>
      <c r="D39" s="11">
        <f>COUNTIFS('Trade Log'!Y:Y,B39,'Trade Log'!U:U,"Win")</f>
        <v/>
      </c>
      <c r="E39" s="25">
        <f>IF(C39=0,"",D39/C39*100)</f>
        <v/>
      </c>
      <c r="F39" s="26">
        <f>SUMIF('Trade Log'!Y:Y,B39,'Trade Log'!Q:Q)</f>
        <v/>
      </c>
      <c r="G39" s="26">
        <f>IF(C39=0,"",F39/C39)</f>
        <v/>
      </c>
      <c r="H39" s="1" t="n"/>
      <c r="I39" s="1" t="n"/>
      <c r="J39" s="1" t="n"/>
      <c r="K39" s="1" t="n"/>
      <c r="L39" s="1" t="n"/>
    </row>
    <row r="40">
      <c r="A40" s="1" t="n"/>
      <c r="B40" s="11" t="inlineStr">
        <is>
          <t>Anxious</t>
        </is>
      </c>
      <c r="C40" s="11">
        <f>COUNTIF('Trade Log'!Y:Y,B40)</f>
        <v/>
      </c>
      <c r="D40" s="11">
        <f>COUNTIFS('Trade Log'!Y:Y,B40,'Trade Log'!U:U,"Win")</f>
        <v/>
      </c>
      <c r="E40" s="25">
        <f>IF(C40=0,"",D40/C40*100)</f>
        <v/>
      </c>
      <c r="F40" s="26">
        <f>SUMIF('Trade Log'!Y:Y,B40,'Trade Log'!Q:Q)</f>
        <v/>
      </c>
      <c r="G40" s="26">
        <f>IF(C40=0,"",F40/C40)</f>
        <v/>
      </c>
      <c r="H40" s="1" t="n"/>
      <c r="I40" s="1" t="n"/>
      <c r="J40" s="1" t="n"/>
      <c r="K40" s="1" t="n"/>
      <c r="L40" s="1" t="n"/>
    </row>
    <row r="41">
      <c r="A41" s="1" t="n"/>
      <c r="B41" s="11" t="inlineStr">
        <is>
          <t>FOMO</t>
        </is>
      </c>
      <c r="C41" s="11">
        <f>COUNTIF('Trade Log'!Y:Y,B41)</f>
        <v/>
      </c>
      <c r="D41" s="11">
        <f>COUNTIFS('Trade Log'!Y:Y,B41,'Trade Log'!U:U,"Win")</f>
        <v/>
      </c>
      <c r="E41" s="25">
        <f>IF(C41=0,"",D41/C41*100)</f>
        <v/>
      </c>
      <c r="F41" s="26">
        <f>SUMIF('Trade Log'!Y:Y,B41,'Trade Log'!Q:Q)</f>
        <v/>
      </c>
      <c r="G41" s="26">
        <f>IF(C41=0,"",F41/C41)</f>
        <v/>
      </c>
      <c r="H41" s="1" t="n"/>
      <c r="I41" s="1" t="n"/>
      <c r="J41" s="1" t="n"/>
      <c r="K41" s="1" t="n"/>
      <c r="L41" s="1" t="n"/>
    </row>
    <row r="42">
      <c r="A42" s="1" t="n"/>
      <c r="B42" s="11" t="inlineStr">
        <is>
          <t>Revenge</t>
        </is>
      </c>
      <c r="C42" s="11">
        <f>COUNTIF('Trade Log'!Y:Y,B42)</f>
        <v/>
      </c>
      <c r="D42" s="11">
        <f>COUNTIFS('Trade Log'!Y:Y,B42,'Trade Log'!U:U,"Win")</f>
        <v/>
      </c>
      <c r="E42" s="25">
        <f>IF(C42=0,"",D42/C42*100)</f>
        <v/>
      </c>
      <c r="F42" s="26">
        <f>SUMIF('Trade Log'!Y:Y,B42,'Trade Log'!Q:Q)</f>
        <v/>
      </c>
      <c r="G42" s="26">
        <f>IF(C42=0,"",F42/C42)</f>
        <v/>
      </c>
      <c r="H42" s="1" t="n"/>
      <c r="I42" s="1" t="n"/>
      <c r="J42" s="1" t="n"/>
      <c r="K42" s="1" t="n"/>
      <c r="L42" s="1" t="n"/>
    </row>
    <row r="43">
      <c r="A43" s="1" t="n"/>
      <c r="B43" s="11" t="inlineStr">
        <is>
          <t>Fearful</t>
        </is>
      </c>
      <c r="C43" s="11">
        <f>COUNTIF('Trade Log'!Y:Y,B43)</f>
        <v/>
      </c>
      <c r="D43" s="11">
        <f>COUNTIFS('Trade Log'!Y:Y,B43,'Trade Log'!U:U,"Win")</f>
        <v/>
      </c>
      <c r="E43" s="25">
        <f>IF(C43=0,"",D43/C43*100)</f>
        <v/>
      </c>
      <c r="F43" s="26">
        <f>SUMIF('Trade Log'!Y:Y,B43,'Trade Log'!Q:Q)</f>
        <v/>
      </c>
      <c r="G43" s="26">
        <f>IF(C43=0,"",F43/C43)</f>
        <v/>
      </c>
      <c r="H43" s="1" t="n"/>
      <c r="I43" s="1" t="n"/>
      <c r="J43" s="1" t="n"/>
      <c r="K43" s="1" t="n"/>
      <c r="L43" s="1" t="n"/>
    </row>
    <row r="44">
      <c r="A44" s="1" t="n"/>
      <c r="B44" s="11" t="inlineStr">
        <is>
          <t>Greedy</t>
        </is>
      </c>
      <c r="C44" s="11">
        <f>COUNTIF('Trade Log'!Y:Y,B44)</f>
        <v/>
      </c>
      <c r="D44" s="11">
        <f>COUNTIFS('Trade Log'!Y:Y,B44,'Trade Log'!U:U,"Win")</f>
        <v/>
      </c>
      <c r="E44" s="25">
        <f>IF(C44=0,"",D44/C44*100)</f>
        <v/>
      </c>
      <c r="F44" s="26">
        <f>SUMIF('Trade Log'!Y:Y,B44,'Trade Log'!Q:Q)</f>
        <v/>
      </c>
      <c r="G44" s="26">
        <f>IF(C44=0,"",F44/C44)</f>
        <v/>
      </c>
      <c r="H44" s="1" t="n"/>
      <c r="I44" s="1" t="n"/>
      <c r="J44" s="1" t="n"/>
      <c r="K44" s="1" t="n"/>
      <c r="L44" s="1" t="n"/>
    </row>
    <row r="45">
      <c r="A45" s="1" t="n"/>
      <c r="B45" s="11" t="inlineStr">
        <is>
          <t>Disciplined</t>
        </is>
      </c>
      <c r="C45" s="11">
        <f>COUNTIF('Trade Log'!Y:Y,B45)</f>
        <v/>
      </c>
      <c r="D45" s="11">
        <f>COUNTIFS('Trade Log'!Y:Y,B45,'Trade Log'!U:U,"Win")</f>
        <v/>
      </c>
      <c r="E45" s="25">
        <f>IF(C45=0,"",D45/C45*100)</f>
        <v/>
      </c>
      <c r="F45" s="26">
        <f>SUMIF('Trade Log'!Y:Y,B45,'Trade Log'!Q:Q)</f>
        <v/>
      </c>
      <c r="G45" s="26">
        <f>IF(C45=0,"",F45/C45)</f>
        <v/>
      </c>
      <c r="H45" s="1" t="n"/>
      <c r="I45" s="1" t="n"/>
      <c r="J45" s="1" t="n"/>
      <c r="K45" s="1" t="n"/>
      <c r="L45" s="1" t="n"/>
    </row>
    <row r="46">
      <c r="A46" s="1" t="n"/>
      <c r="B46" s="1" t="n"/>
      <c r="C46" s="1" t="n"/>
      <c r="D46" s="1" t="n"/>
      <c r="E46" s="1" t="n"/>
      <c r="F46" s="1" t="n"/>
      <c r="G46" s="1" t="n"/>
      <c r="H46" s="1" t="n"/>
      <c r="I46" s="1" t="n"/>
      <c r="J46" s="1" t="n"/>
      <c r="K46" s="1" t="n"/>
      <c r="L46" s="1" t="n"/>
    </row>
    <row r="47">
      <c r="A47" s="1" t="n"/>
      <c r="B47" s="1" t="n"/>
      <c r="C47" s="1" t="n"/>
      <c r="D47" s="1" t="n"/>
      <c r="E47" s="1" t="n"/>
      <c r="F47" s="1" t="n"/>
      <c r="G47" s="1" t="n"/>
      <c r="H47" s="1" t="n"/>
      <c r="I47" s="1" t="n"/>
      <c r="J47" s="1" t="n"/>
      <c r="K47" s="1" t="n"/>
      <c r="L47" s="1" t="n"/>
    </row>
    <row r="48">
      <c r="A48" s="7" t="inlineStr">
        <is>
          <t>BigLog Pro's AI analyzes these patterns automatically and sends you personalized weekly insights → biglogtraders.com</t>
        </is>
      </c>
      <c r="J48" s="1" t="n"/>
      <c r="K48" s="1" t="n"/>
      <c r="L48" s="1" t="n"/>
    </row>
    <row r="49">
      <c r="A49" s="1" t="n"/>
      <c r="B49" s="1" t="n"/>
      <c r="C49" s="1" t="n"/>
      <c r="D49" s="1" t="n"/>
      <c r="E49" s="1" t="n"/>
      <c r="F49" s="1" t="n"/>
      <c r="G49" s="1" t="n"/>
      <c r="H49" s="1" t="n"/>
      <c r="I49" s="1" t="n"/>
      <c r="J49" s="1" t="n"/>
      <c r="K49" s="1" t="n"/>
      <c r="L49" s="1" t="n"/>
    </row>
    <row r="50">
      <c r="A50" s="1" t="n"/>
      <c r="B50" s="1" t="n"/>
      <c r="C50" s="1" t="n"/>
      <c r="D50" s="1" t="n"/>
      <c r="E50" s="1" t="n"/>
      <c r="F50" s="1" t="n"/>
      <c r="G50" s="1" t="n"/>
      <c r="H50" s="1" t="n"/>
      <c r="I50" s="1" t="n"/>
      <c r="J50" s="1" t="n"/>
      <c r="K50" s="1" t="n"/>
      <c r="L50" s="1" t="n"/>
    </row>
    <row r="51">
      <c r="A51" s="1" t="n"/>
      <c r="B51" s="1" t="n"/>
      <c r="C51" s="1" t="n"/>
      <c r="D51" s="1" t="n"/>
      <c r="E51" s="1" t="n"/>
      <c r="F51" s="1" t="n"/>
      <c r="G51" s="1" t="n"/>
      <c r="H51" s="1" t="n"/>
      <c r="I51" s="1" t="n"/>
      <c r="J51" s="1" t="n"/>
      <c r="K51" s="1" t="n"/>
      <c r="L51" s="1" t="n"/>
    </row>
    <row r="52">
      <c r="A52" s="1" t="n"/>
      <c r="B52" s="1" t="n"/>
      <c r="C52" s="1" t="n"/>
      <c r="D52" s="1" t="n"/>
      <c r="E52" s="1" t="n"/>
      <c r="F52" s="1" t="n"/>
      <c r="G52" s="1" t="n"/>
      <c r="H52" s="1" t="n"/>
      <c r="I52" s="1" t="n"/>
      <c r="J52" s="1" t="n"/>
      <c r="K52" s="1" t="n"/>
      <c r="L52" s="1" t="n"/>
    </row>
    <row r="53">
      <c r="A53" s="1" t="n"/>
      <c r="B53" s="1" t="n"/>
      <c r="C53" s="1" t="n"/>
      <c r="D53" s="1" t="n"/>
      <c r="E53" s="1" t="n"/>
      <c r="F53" s="1" t="n"/>
      <c r="G53" s="1" t="n"/>
      <c r="H53" s="1" t="n"/>
      <c r="I53" s="1" t="n"/>
      <c r="J53" s="1" t="n"/>
      <c r="K53" s="1" t="n"/>
      <c r="L53" s="1" t="n"/>
    </row>
    <row r="54">
      <c r="A54" s="1" t="n"/>
      <c r="B54" s="1" t="n"/>
      <c r="C54" s="1" t="n"/>
      <c r="D54" s="1" t="n"/>
      <c r="E54" s="1" t="n"/>
      <c r="F54" s="1" t="n"/>
      <c r="G54" s="1" t="n"/>
      <c r="H54" s="1" t="n"/>
      <c r="I54" s="1" t="n"/>
      <c r="J54" s="1" t="n"/>
      <c r="K54" s="1" t="n"/>
      <c r="L54" s="1" t="n"/>
    </row>
    <row r="55">
      <c r="A55" s="1" t="n"/>
      <c r="B55" s="1" t="n"/>
      <c r="C55" s="1" t="n"/>
      <c r="D55" s="1" t="n"/>
      <c r="E55" s="1" t="n"/>
      <c r="F55" s="1" t="n"/>
      <c r="G55" s="1" t="n"/>
      <c r="H55" s="1" t="n"/>
      <c r="I55" s="1" t="n"/>
      <c r="J55" s="1" t="n"/>
      <c r="K55" s="1" t="n"/>
      <c r="L55" s="1" t="n"/>
    </row>
    <row r="56">
      <c r="A56" s="1" t="n"/>
      <c r="B56" s="1" t="n"/>
      <c r="C56" s="1" t="n"/>
      <c r="D56" s="1" t="n"/>
      <c r="E56" s="1" t="n"/>
      <c r="F56" s="1" t="n"/>
      <c r="G56" s="1" t="n"/>
      <c r="H56" s="1" t="n"/>
      <c r="I56" s="1" t="n"/>
      <c r="J56" s="1" t="n"/>
      <c r="K56" s="1" t="n"/>
      <c r="L56" s="1" t="n"/>
    </row>
    <row r="57">
      <c r="A57" s="1" t="n"/>
      <c r="B57" s="1" t="n"/>
      <c r="C57" s="1" t="n"/>
      <c r="D57" s="1" t="n"/>
      <c r="E57" s="1" t="n"/>
      <c r="F57" s="1" t="n"/>
      <c r="G57" s="1" t="n"/>
      <c r="H57" s="1" t="n"/>
      <c r="I57" s="1" t="n"/>
      <c r="J57" s="1" t="n"/>
      <c r="K57" s="1" t="n"/>
      <c r="L57" s="1" t="n"/>
    </row>
    <row r="58">
      <c r="A58" s="1" t="n"/>
      <c r="B58" s="1" t="n"/>
      <c r="C58" s="1" t="n"/>
      <c r="D58" s="1" t="n"/>
      <c r="E58" s="1" t="n"/>
      <c r="F58" s="1" t="n"/>
      <c r="G58" s="1" t="n"/>
      <c r="H58" s="1" t="n"/>
      <c r="I58" s="1" t="n"/>
      <c r="J58" s="1" t="n"/>
      <c r="K58" s="1" t="n"/>
      <c r="L58" s="1" t="n"/>
    </row>
    <row r="59">
      <c r="A59" s="1" t="n"/>
      <c r="B59" s="1" t="n"/>
      <c r="C59" s="1" t="n"/>
      <c r="D59" s="1" t="n"/>
      <c r="E59" s="1" t="n"/>
      <c r="F59" s="1" t="n"/>
      <c r="G59" s="1" t="n"/>
      <c r="H59" s="1" t="n"/>
      <c r="I59" s="1" t="n"/>
      <c r="J59" s="1" t="n"/>
      <c r="K59" s="1" t="n"/>
      <c r="L59" s="1" t="n"/>
    </row>
    <row r="60">
      <c r="A60" s="1" t="n"/>
      <c r="B60" s="1" t="n"/>
      <c r="C60" s="1" t="n"/>
      <c r="D60" s="1" t="n"/>
      <c r="E60" s="1" t="n"/>
      <c r="F60" s="1" t="n"/>
      <c r="G60" s="1" t="n"/>
      <c r="H60" s="1" t="n"/>
      <c r="I60" s="1" t="n"/>
      <c r="J60" s="1" t="n"/>
      <c r="K60" s="1" t="n"/>
      <c r="L60" s="1" t="n"/>
    </row>
  </sheetData>
  <mergeCells count="3">
    <mergeCell ref="A48:I48"/>
    <mergeCell ref="B2:I2"/>
    <mergeCell ref="B4:I4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tabColor rgb="0010B981"/>
    <outlinePr summaryBelow="1" summaryRight="1"/>
    <pageSetUpPr/>
  </sheetPr>
  <dimension ref="A1:L30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14" customWidth="1" min="2" max="2"/>
    <col width="10" customWidth="1" min="3" max="3"/>
    <col width="10" customWidth="1" min="4" max="4"/>
    <col width="10" customWidth="1" min="5" max="5"/>
    <col width="10" customWidth="1" min="6" max="6"/>
    <col width="12" customWidth="1" min="7" max="7"/>
    <col width="12" customWidth="1" min="8" max="8"/>
    <col width="12" customWidth="1" min="9" max="9"/>
    <col width="12" customWidth="1" min="10" max="10"/>
    <col width="3" customWidth="1" min="11" max="11"/>
    <col width="3" customWidth="1" min="12" max="12"/>
  </cols>
  <sheetData>
    <row r="1">
      <c r="A1" s="1" t="n"/>
      <c r="B1" s="1" t="n"/>
      <c r="C1" s="1" t="n"/>
      <c r="D1" s="1" t="n"/>
      <c r="E1" s="1" t="n"/>
      <c r="F1" s="1" t="n"/>
      <c r="G1" s="1" t="n"/>
      <c r="H1" s="1" t="n"/>
      <c r="I1" s="1" t="n"/>
      <c r="J1" s="1" t="n"/>
      <c r="K1" s="1" t="n"/>
      <c r="L1" s="1" t="n"/>
    </row>
    <row r="2">
      <c r="A2" s="1" t="n"/>
      <c r="B2" s="17" t="inlineStr">
        <is>
          <t>Monthly Performance</t>
        </is>
      </c>
      <c r="K2" s="1" t="n"/>
      <c r="L2" s="1" t="n"/>
    </row>
    <row r="3">
      <c r="A3" s="1" t="n"/>
      <c r="B3" s="1" t="n"/>
      <c r="C3" s="1" t="n"/>
      <c r="D3" s="1" t="n"/>
      <c r="E3" s="1" t="n"/>
      <c r="F3" s="1" t="n"/>
      <c r="G3" s="1" t="n"/>
      <c r="H3" s="1" t="n"/>
      <c r="I3" s="1" t="n"/>
      <c r="J3" s="1" t="n"/>
      <c r="K3" s="1" t="n"/>
      <c r="L3" s="1" t="n"/>
    </row>
    <row r="4">
      <c r="A4" s="1" t="n"/>
      <c r="B4" s="8" t="inlineStr">
        <is>
          <t>Month</t>
        </is>
      </c>
      <c r="C4" s="8" t="inlineStr">
        <is>
          <t># Trades</t>
        </is>
      </c>
      <c r="D4" s="8" t="inlineStr">
        <is>
          <t>Wins</t>
        </is>
      </c>
      <c r="E4" s="8" t="inlineStr">
        <is>
          <t>Losses</t>
        </is>
      </c>
      <c r="F4" s="8" t="inlineStr">
        <is>
          <t>Win Rate</t>
        </is>
      </c>
      <c r="G4" s="8" t="inlineStr">
        <is>
          <t>Gross P&amp;L</t>
        </is>
      </c>
      <c r="H4" s="8" t="inlineStr">
        <is>
          <t>Fees</t>
        </is>
      </c>
      <c r="I4" s="8" t="inlineStr">
        <is>
          <t>Net P&amp;L</t>
        </is>
      </c>
      <c r="J4" s="8" t="inlineStr">
        <is>
          <t>Profit Factor</t>
        </is>
      </c>
      <c r="K4" s="1" t="n"/>
      <c r="L4" s="1" t="n"/>
    </row>
    <row r="5">
      <c r="A5" s="1" t="n"/>
      <c r="B5" s="27" t="inlineStr">
        <is>
          <t>Jan</t>
        </is>
      </c>
      <c r="C5" s="11">
        <f>SUMPRODUCT((MONTH('Trade Log'!B2:B501)=1)*('Trade Log'!D2:D501&lt;&gt;""))</f>
        <v/>
      </c>
      <c r="D5" s="11">
        <f>SUMPRODUCT((MONTH('Trade Log'!B2:B501)=1)*('Trade Log'!U2:U501="Win"))</f>
        <v/>
      </c>
      <c r="E5" s="11">
        <f>SUMPRODUCT((MONTH('Trade Log'!B2:B501)=1)*('Trade Log'!U2:U501="Loss"))</f>
        <v/>
      </c>
      <c r="F5" s="25">
        <f>IF(C5=0,"",D5/C5*100)</f>
        <v/>
      </c>
      <c r="G5" s="26">
        <f>SUMPRODUCT((MONTH('Trade Log'!B2:B501)=1)*('Trade Log'!P2:P501))</f>
        <v/>
      </c>
      <c r="H5" s="26">
        <f>SUMPRODUCT((MONTH('Trade Log'!B2:B501)=1)*('Trade Log'!O2:O501))</f>
        <v/>
      </c>
      <c r="I5" s="26">
        <f>G5-H5</f>
        <v/>
      </c>
      <c r="J5" s="28">
        <f>IF(SUMPRODUCT((MONTH('Trade Log'!B2:B501)=1)*('Trade Log'!Q2:Q501&lt;0)*'Trade Log'!Q2:Q501)=0,"",SUMPRODUCT((MONTH('Trade Log'!B2:B501)=1)*('Trade Log'!Q2:Q501&gt;0)*'Trade Log'!Q2:Q501)/ABS(SUMPRODUCT((MONTH('Trade Log'!B2:B501)=1)*('Trade Log'!Q2:Q501&lt;0)*'Trade Log'!Q2:Q501)))</f>
        <v/>
      </c>
      <c r="K5" s="1" t="n"/>
      <c r="L5" s="1" t="n"/>
    </row>
    <row r="6">
      <c r="A6" s="1" t="n"/>
      <c r="B6" s="27" t="inlineStr">
        <is>
          <t>Feb</t>
        </is>
      </c>
      <c r="C6" s="11">
        <f>SUMPRODUCT((MONTH('Trade Log'!B2:B501)=2)*('Trade Log'!D2:D501&lt;&gt;""))</f>
        <v/>
      </c>
      <c r="D6" s="11">
        <f>SUMPRODUCT((MONTH('Trade Log'!B2:B501)=2)*('Trade Log'!U2:U501="Win"))</f>
        <v/>
      </c>
      <c r="E6" s="11">
        <f>SUMPRODUCT((MONTH('Trade Log'!B2:B501)=2)*('Trade Log'!U2:U501="Loss"))</f>
        <v/>
      </c>
      <c r="F6" s="25">
        <f>IF(C6=0,"",D6/C6*100)</f>
        <v/>
      </c>
      <c r="G6" s="26">
        <f>SUMPRODUCT((MONTH('Trade Log'!B2:B501)=2)*('Trade Log'!P2:P501))</f>
        <v/>
      </c>
      <c r="H6" s="26">
        <f>SUMPRODUCT((MONTH('Trade Log'!B2:B501)=2)*('Trade Log'!O2:O501))</f>
        <v/>
      </c>
      <c r="I6" s="26">
        <f>G6-H6</f>
        <v/>
      </c>
      <c r="J6" s="28">
        <f>IF(SUMPRODUCT((MONTH('Trade Log'!B2:B501)=2)*('Trade Log'!Q2:Q501&lt;0)*'Trade Log'!Q2:Q501)=0,"",SUMPRODUCT((MONTH('Trade Log'!B2:B501)=2)*('Trade Log'!Q2:Q501&gt;0)*'Trade Log'!Q2:Q501)/ABS(SUMPRODUCT((MONTH('Trade Log'!B2:B501)=2)*('Trade Log'!Q2:Q501&lt;0)*'Trade Log'!Q2:Q501)))</f>
        <v/>
      </c>
      <c r="K6" s="1" t="n"/>
      <c r="L6" s="1" t="n"/>
    </row>
    <row r="7">
      <c r="A7" s="1" t="n"/>
      <c r="B7" s="27" t="inlineStr">
        <is>
          <t>Mar</t>
        </is>
      </c>
      <c r="C7" s="11">
        <f>SUMPRODUCT((MONTH('Trade Log'!B2:B501)=3)*('Trade Log'!D2:D501&lt;&gt;""))</f>
        <v/>
      </c>
      <c r="D7" s="11">
        <f>SUMPRODUCT((MONTH('Trade Log'!B2:B501)=3)*('Trade Log'!U2:U501="Win"))</f>
        <v/>
      </c>
      <c r="E7" s="11">
        <f>SUMPRODUCT((MONTH('Trade Log'!B2:B501)=3)*('Trade Log'!U2:U501="Loss"))</f>
        <v/>
      </c>
      <c r="F7" s="25">
        <f>IF(C7=0,"",D7/C7*100)</f>
        <v/>
      </c>
      <c r="G7" s="26">
        <f>SUMPRODUCT((MONTH('Trade Log'!B2:B501)=3)*('Trade Log'!P2:P501))</f>
        <v/>
      </c>
      <c r="H7" s="26">
        <f>SUMPRODUCT((MONTH('Trade Log'!B2:B501)=3)*('Trade Log'!O2:O501))</f>
        <v/>
      </c>
      <c r="I7" s="26">
        <f>G7-H7</f>
        <v/>
      </c>
      <c r="J7" s="28">
        <f>IF(SUMPRODUCT((MONTH('Trade Log'!B2:B501)=3)*('Trade Log'!Q2:Q501&lt;0)*'Trade Log'!Q2:Q501)=0,"",SUMPRODUCT((MONTH('Trade Log'!B2:B501)=3)*('Trade Log'!Q2:Q501&gt;0)*'Trade Log'!Q2:Q501)/ABS(SUMPRODUCT((MONTH('Trade Log'!B2:B501)=3)*('Trade Log'!Q2:Q501&lt;0)*'Trade Log'!Q2:Q501)))</f>
        <v/>
      </c>
      <c r="K7" s="1" t="n"/>
      <c r="L7" s="1" t="n"/>
    </row>
    <row r="8">
      <c r="A8" s="1" t="n"/>
      <c r="B8" s="27" t="inlineStr">
        <is>
          <t>Apr</t>
        </is>
      </c>
      <c r="C8" s="11">
        <f>SUMPRODUCT((MONTH('Trade Log'!B2:B501)=4)*('Trade Log'!D2:D501&lt;&gt;""))</f>
        <v/>
      </c>
      <c r="D8" s="11">
        <f>SUMPRODUCT((MONTH('Trade Log'!B2:B501)=4)*('Trade Log'!U2:U501="Win"))</f>
        <v/>
      </c>
      <c r="E8" s="11">
        <f>SUMPRODUCT((MONTH('Trade Log'!B2:B501)=4)*('Trade Log'!U2:U501="Loss"))</f>
        <v/>
      </c>
      <c r="F8" s="25">
        <f>IF(C8=0,"",D8/C8*100)</f>
        <v/>
      </c>
      <c r="G8" s="26">
        <f>SUMPRODUCT((MONTH('Trade Log'!B2:B501)=4)*('Trade Log'!P2:P501))</f>
        <v/>
      </c>
      <c r="H8" s="26">
        <f>SUMPRODUCT((MONTH('Trade Log'!B2:B501)=4)*('Trade Log'!O2:O501))</f>
        <v/>
      </c>
      <c r="I8" s="26">
        <f>G8-H8</f>
        <v/>
      </c>
      <c r="J8" s="28">
        <f>IF(SUMPRODUCT((MONTH('Trade Log'!B2:B501)=4)*('Trade Log'!Q2:Q501&lt;0)*'Trade Log'!Q2:Q501)=0,"",SUMPRODUCT((MONTH('Trade Log'!B2:B501)=4)*('Trade Log'!Q2:Q501&gt;0)*'Trade Log'!Q2:Q501)/ABS(SUMPRODUCT((MONTH('Trade Log'!B2:B501)=4)*('Trade Log'!Q2:Q501&lt;0)*'Trade Log'!Q2:Q501)))</f>
        <v/>
      </c>
      <c r="K8" s="1" t="n"/>
      <c r="L8" s="1" t="n"/>
    </row>
    <row r="9">
      <c r="A9" s="1" t="n"/>
      <c r="B9" s="27" t="inlineStr">
        <is>
          <t>May</t>
        </is>
      </c>
      <c r="C9" s="11">
        <f>SUMPRODUCT((MONTH('Trade Log'!B2:B501)=5)*('Trade Log'!D2:D501&lt;&gt;""))</f>
        <v/>
      </c>
      <c r="D9" s="11">
        <f>SUMPRODUCT((MONTH('Trade Log'!B2:B501)=5)*('Trade Log'!U2:U501="Win"))</f>
        <v/>
      </c>
      <c r="E9" s="11">
        <f>SUMPRODUCT((MONTH('Trade Log'!B2:B501)=5)*('Trade Log'!U2:U501="Loss"))</f>
        <v/>
      </c>
      <c r="F9" s="25">
        <f>IF(C9=0,"",D9/C9*100)</f>
        <v/>
      </c>
      <c r="G9" s="26">
        <f>SUMPRODUCT((MONTH('Trade Log'!B2:B501)=5)*('Trade Log'!P2:P501))</f>
        <v/>
      </c>
      <c r="H9" s="26">
        <f>SUMPRODUCT((MONTH('Trade Log'!B2:B501)=5)*('Trade Log'!O2:O501))</f>
        <v/>
      </c>
      <c r="I9" s="26">
        <f>G9-H9</f>
        <v/>
      </c>
      <c r="J9" s="28">
        <f>IF(SUMPRODUCT((MONTH('Trade Log'!B2:B501)=5)*('Trade Log'!Q2:Q501&lt;0)*'Trade Log'!Q2:Q501)=0,"",SUMPRODUCT((MONTH('Trade Log'!B2:B501)=5)*('Trade Log'!Q2:Q501&gt;0)*'Trade Log'!Q2:Q501)/ABS(SUMPRODUCT((MONTH('Trade Log'!B2:B501)=5)*('Trade Log'!Q2:Q501&lt;0)*'Trade Log'!Q2:Q501)))</f>
        <v/>
      </c>
      <c r="K9" s="1" t="n"/>
      <c r="L9" s="1" t="n"/>
    </row>
    <row r="10">
      <c r="A10" s="1" t="n"/>
      <c r="B10" s="27" t="inlineStr">
        <is>
          <t>Jun</t>
        </is>
      </c>
      <c r="C10" s="11">
        <f>SUMPRODUCT((MONTH('Trade Log'!B2:B501)=6)*('Trade Log'!D2:D501&lt;&gt;""))</f>
        <v/>
      </c>
      <c r="D10" s="11">
        <f>SUMPRODUCT((MONTH('Trade Log'!B2:B501)=6)*('Trade Log'!U2:U501="Win"))</f>
        <v/>
      </c>
      <c r="E10" s="11">
        <f>SUMPRODUCT((MONTH('Trade Log'!B2:B501)=6)*('Trade Log'!U2:U501="Loss"))</f>
        <v/>
      </c>
      <c r="F10" s="25">
        <f>IF(C10=0,"",D10/C10*100)</f>
        <v/>
      </c>
      <c r="G10" s="26">
        <f>SUMPRODUCT((MONTH('Trade Log'!B2:B501)=6)*('Trade Log'!P2:P501))</f>
        <v/>
      </c>
      <c r="H10" s="26">
        <f>SUMPRODUCT((MONTH('Trade Log'!B2:B501)=6)*('Trade Log'!O2:O501))</f>
        <v/>
      </c>
      <c r="I10" s="26">
        <f>G10-H10</f>
        <v/>
      </c>
      <c r="J10" s="28">
        <f>IF(SUMPRODUCT((MONTH('Trade Log'!B2:B501)=6)*('Trade Log'!Q2:Q501&lt;0)*'Trade Log'!Q2:Q501)=0,"",SUMPRODUCT((MONTH('Trade Log'!B2:B501)=6)*('Trade Log'!Q2:Q501&gt;0)*'Trade Log'!Q2:Q501)/ABS(SUMPRODUCT((MONTH('Trade Log'!B2:B501)=6)*('Trade Log'!Q2:Q501&lt;0)*'Trade Log'!Q2:Q501)))</f>
        <v/>
      </c>
      <c r="K10" s="1" t="n"/>
      <c r="L10" s="1" t="n"/>
    </row>
    <row r="11">
      <c r="A11" s="1" t="n"/>
      <c r="B11" s="27" t="inlineStr">
        <is>
          <t>Jul</t>
        </is>
      </c>
      <c r="C11" s="11">
        <f>SUMPRODUCT((MONTH('Trade Log'!B2:B501)=7)*('Trade Log'!D2:D501&lt;&gt;""))</f>
        <v/>
      </c>
      <c r="D11" s="11">
        <f>SUMPRODUCT((MONTH('Trade Log'!B2:B501)=7)*('Trade Log'!U2:U501="Win"))</f>
        <v/>
      </c>
      <c r="E11" s="11">
        <f>SUMPRODUCT((MONTH('Trade Log'!B2:B501)=7)*('Trade Log'!U2:U501="Loss"))</f>
        <v/>
      </c>
      <c r="F11" s="25">
        <f>IF(C11=0,"",D11/C11*100)</f>
        <v/>
      </c>
      <c r="G11" s="26">
        <f>SUMPRODUCT((MONTH('Trade Log'!B2:B501)=7)*('Trade Log'!P2:P501))</f>
        <v/>
      </c>
      <c r="H11" s="26">
        <f>SUMPRODUCT((MONTH('Trade Log'!B2:B501)=7)*('Trade Log'!O2:O501))</f>
        <v/>
      </c>
      <c r="I11" s="26">
        <f>G11-H11</f>
        <v/>
      </c>
      <c r="J11" s="28">
        <f>IF(SUMPRODUCT((MONTH('Trade Log'!B2:B501)=7)*('Trade Log'!Q2:Q501&lt;0)*'Trade Log'!Q2:Q501)=0,"",SUMPRODUCT((MONTH('Trade Log'!B2:B501)=7)*('Trade Log'!Q2:Q501&gt;0)*'Trade Log'!Q2:Q501)/ABS(SUMPRODUCT((MONTH('Trade Log'!B2:B501)=7)*('Trade Log'!Q2:Q501&lt;0)*'Trade Log'!Q2:Q501)))</f>
        <v/>
      </c>
      <c r="K11" s="1" t="n"/>
      <c r="L11" s="1" t="n"/>
    </row>
    <row r="12">
      <c r="A12" s="1" t="n"/>
      <c r="B12" s="27" t="inlineStr">
        <is>
          <t>Aug</t>
        </is>
      </c>
      <c r="C12" s="11">
        <f>SUMPRODUCT((MONTH('Trade Log'!B2:B501)=8)*('Trade Log'!D2:D501&lt;&gt;""))</f>
        <v/>
      </c>
      <c r="D12" s="11">
        <f>SUMPRODUCT((MONTH('Trade Log'!B2:B501)=8)*('Trade Log'!U2:U501="Win"))</f>
        <v/>
      </c>
      <c r="E12" s="11">
        <f>SUMPRODUCT((MONTH('Trade Log'!B2:B501)=8)*('Trade Log'!U2:U501="Loss"))</f>
        <v/>
      </c>
      <c r="F12" s="25">
        <f>IF(C12=0,"",D12/C12*100)</f>
        <v/>
      </c>
      <c r="G12" s="26">
        <f>SUMPRODUCT((MONTH('Trade Log'!B2:B501)=8)*('Trade Log'!P2:P501))</f>
        <v/>
      </c>
      <c r="H12" s="26">
        <f>SUMPRODUCT((MONTH('Trade Log'!B2:B501)=8)*('Trade Log'!O2:O501))</f>
        <v/>
      </c>
      <c r="I12" s="26">
        <f>G12-H12</f>
        <v/>
      </c>
      <c r="J12" s="28">
        <f>IF(SUMPRODUCT((MONTH('Trade Log'!B2:B501)=8)*('Trade Log'!Q2:Q501&lt;0)*'Trade Log'!Q2:Q501)=0,"",SUMPRODUCT((MONTH('Trade Log'!B2:B501)=8)*('Trade Log'!Q2:Q501&gt;0)*'Trade Log'!Q2:Q501)/ABS(SUMPRODUCT((MONTH('Trade Log'!B2:B501)=8)*('Trade Log'!Q2:Q501&lt;0)*'Trade Log'!Q2:Q501)))</f>
        <v/>
      </c>
      <c r="K12" s="1" t="n"/>
      <c r="L12" s="1" t="n"/>
    </row>
    <row r="13">
      <c r="A13" s="1" t="n"/>
      <c r="B13" s="27" t="inlineStr">
        <is>
          <t>Sep</t>
        </is>
      </c>
      <c r="C13" s="11">
        <f>SUMPRODUCT((MONTH('Trade Log'!B2:B501)=9)*('Trade Log'!D2:D501&lt;&gt;""))</f>
        <v/>
      </c>
      <c r="D13" s="11">
        <f>SUMPRODUCT((MONTH('Trade Log'!B2:B501)=9)*('Trade Log'!U2:U501="Win"))</f>
        <v/>
      </c>
      <c r="E13" s="11">
        <f>SUMPRODUCT((MONTH('Trade Log'!B2:B501)=9)*('Trade Log'!U2:U501="Loss"))</f>
        <v/>
      </c>
      <c r="F13" s="25">
        <f>IF(C13=0,"",D13/C13*100)</f>
        <v/>
      </c>
      <c r="G13" s="26">
        <f>SUMPRODUCT((MONTH('Trade Log'!B2:B501)=9)*('Trade Log'!P2:P501))</f>
        <v/>
      </c>
      <c r="H13" s="26">
        <f>SUMPRODUCT((MONTH('Trade Log'!B2:B501)=9)*('Trade Log'!O2:O501))</f>
        <v/>
      </c>
      <c r="I13" s="26">
        <f>G13-H13</f>
        <v/>
      </c>
      <c r="J13" s="28">
        <f>IF(SUMPRODUCT((MONTH('Trade Log'!B2:B501)=9)*('Trade Log'!Q2:Q501&lt;0)*'Trade Log'!Q2:Q501)=0,"",SUMPRODUCT((MONTH('Trade Log'!B2:B501)=9)*('Trade Log'!Q2:Q501&gt;0)*'Trade Log'!Q2:Q501)/ABS(SUMPRODUCT((MONTH('Trade Log'!B2:B501)=9)*('Trade Log'!Q2:Q501&lt;0)*'Trade Log'!Q2:Q501)))</f>
        <v/>
      </c>
      <c r="K13" s="1" t="n"/>
      <c r="L13" s="1" t="n"/>
    </row>
    <row r="14">
      <c r="A14" s="1" t="n"/>
      <c r="B14" s="27" t="inlineStr">
        <is>
          <t>Oct</t>
        </is>
      </c>
      <c r="C14" s="11">
        <f>SUMPRODUCT((MONTH('Trade Log'!B2:B501)=10)*('Trade Log'!D2:D501&lt;&gt;""))</f>
        <v/>
      </c>
      <c r="D14" s="11">
        <f>SUMPRODUCT((MONTH('Trade Log'!B2:B501)=10)*('Trade Log'!U2:U501="Win"))</f>
        <v/>
      </c>
      <c r="E14" s="11">
        <f>SUMPRODUCT((MONTH('Trade Log'!B2:B501)=10)*('Trade Log'!U2:U501="Loss"))</f>
        <v/>
      </c>
      <c r="F14" s="25">
        <f>IF(C14=0,"",D14/C14*100)</f>
        <v/>
      </c>
      <c r="G14" s="26">
        <f>SUMPRODUCT((MONTH('Trade Log'!B2:B501)=10)*('Trade Log'!P2:P501))</f>
        <v/>
      </c>
      <c r="H14" s="26">
        <f>SUMPRODUCT((MONTH('Trade Log'!B2:B501)=10)*('Trade Log'!O2:O501))</f>
        <v/>
      </c>
      <c r="I14" s="26">
        <f>G14-H14</f>
        <v/>
      </c>
      <c r="J14" s="28">
        <f>IF(SUMPRODUCT((MONTH('Trade Log'!B2:B501)=10)*('Trade Log'!Q2:Q501&lt;0)*'Trade Log'!Q2:Q501)=0,"",SUMPRODUCT((MONTH('Trade Log'!B2:B501)=10)*('Trade Log'!Q2:Q501&gt;0)*'Trade Log'!Q2:Q501)/ABS(SUMPRODUCT((MONTH('Trade Log'!B2:B501)=10)*('Trade Log'!Q2:Q501&lt;0)*'Trade Log'!Q2:Q501)))</f>
        <v/>
      </c>
      <c r="K14" s="1" t="n"/>
      <c r="L14" s="1" t="n"/>
    </row>
    <row r="15">
      <c r="A15" s="1" t="n"/>
      <c r="B15" s="27" t="inlineStr">
        <is>
          <t>Nov</t>
        </is>
      </c>
      <c r="C15" s="11">
        <f>SUMPRODUCT((MONTH('Trade Log'!B2:B501)=11)*('Trade Log'!D2:D501&lt;&gt;""))</f>
        <v/>
      </c>
      <c r="D15" s="11">
        <f>SUMPRODUCT((MONTH('Trade Log'!B2:B501)=11)*('Trade Log'!U2:U501="Win"))</f>
        <v/>
      </c>
      <c r="E15" s="11">
        <f>SUMPRODUCT((MONTH('Trade Log'!B2:B501)=11)*('Trade Log'!U2:U501="Loss"))</f>
        <v/>
      </c>
      <c r="F15" s="25">
        <f>IF(C15=0,"",D15/C15*100)</f>
        <v/>
      </c>
      <c r="G15" s="26">
        <f>SUMPRODUCT((MONTH('Trade Log'!B2:B501)=11)*('Trade Log'!P2:P501))</f>
        <v/>
      </c>
      <c r="H15" s="26">
        <f>SUMPRODUCT((MONTH('Trade Log'!B2:B501)=11)*('Trade Log'!O2:O501))</f>
        <v/>
      </c>
      <c r="I15" s="26">
        <f>G15-H15</f>
        <v/>
      </c>
      <c r="J15" s="28">
        <f>IF(SUMPRODUCT((MONTH('Trade Log'!B2:B501)=11)*('Trade Log'!Q2:Q501&lt;0)*'Trade Log'!Q2:Q501)=0,"",SUMPRODUCT((MONTH('Trade Log'!B2:B501)=11)*('Trade Log'!Q2:Q501&gt;0)*'Trade Log'!Q2:Q501)/ABS(SUMPRODUCT((MONTH('Trade Log'!B2:B501)=11)*('Trade Log'!Q2:Q501&lt;0)*'Trade Log'!Q2:Q501)))</f>
        <v/>
      </c>
      <c r="K15" s="1" t="n"/>
      <c r="L15" s="1" t="n"/>
    </row>
    <row r="16">
      <c r="A16" s="1" t="n"/>
      <c r="B16" s="27" t="inlineStr">
        <is>
          <t>Dec</t>
        </is>
      </c>
      <c r="C16" s="11">
        <f>SUMPRODUCT((MONTH('Trade Log'!B2:B501)=12)*('Trade Log'!D2:D501&lt;&gt;""))</f>
        <v/>
      </c>
      <c r="D16" s="11">
        <f>SUMPRODUCT((MONTH('Trade Log'!B2:B501)=12)*('Trade Log'!U2:U501="Win"))</f>
        <v/>
      </c>
      <c r="E16" s="11">
        <f>SUMPRODUCT((MONTH('Trade Log'!B2:B501)=12)*('Trade Log'!U2:U501="Loss"))</f>
        <v/>
      </c>
      <c r="F16" s="25">
        <f>IF(C16=0,"",D16/C16*100)</f>
        <v/>
      </c>
      <c r="G16" s="26">
        <f>SUMPRODUCT((MONTH('Trade Log'!B2:B501)=12)*('Trade Log'!P2:P501))</f>
        <v/>
      </c>
      <c r="H16" s="26">
        <f>SUMPRODUCT((MONTH('Trade Log'!B2:B501)=12)*('Trade Log'!O2:O501))</f>
        <v/>
      </c>
      <c r="I16" s="26">
        <f>G16-H16</f>
        <v/>
      </c>
      <c r="J16" s="28">
        <f>IF(SUMPRODUCT((MONTH('Trade Log'!B2:B501)=12)*('Trade Log'!Q2:Q501&lt;0)*'Trade Log'!Q2:Q501)=0,"",SUMPRODUCT((MONTH('Trade Log'!B2:B501)=12)*('Trade Log'!Q2:Q501&gt;0)*'Trade Log'!Q2:Q501)/ABS(SUMPRODUCT((MONTH('Trade Log'!B2:B501)=12)*('Trade Log'!Q2:Q501&lt;0)*'Trade Log'!Q2:Q501)))</f>
        <v/>
      </c>
      <c r="K16" s="1" t="n"/>
      <c r="L16" s="1" t="n"/>
    </row>
    <row r="17">
      <c r="A17" s="1" t="n"/>
      <c r="B17" s="29" t="inlineStr">
        <is>
          <t>TOTAL</t>
        </is>
      </c>
      <c r="C17" s="30">
        <f>SUM(C5:C16)</f>
        <v/>
      </c>
      <c r="D17" s="30">
        <f>SUM(D5:D16)</f>
        <v/>
      </c>
      <c r="E17" s="30">
        <f>SUM(E5:E16)</f>
        <v/>
      </c>
      <c r="F17" s="31">
        <f>IF(C17=0,"",D17/C17*100)</f>
        <v/>
      </c>
      <c r="G17" s="32">
        <f>SUM(G5:G16)</f>
        <v/>
      </c>
      <c r="H17" s="32">
        <f>SUM(H5:H16)</f>
        <v/>
      </c>
      <c r="I17" s="32">
        <f>SUM(I5:I16)</f>
        <v/>
      </c>
      <c r="J17" s="1" t="n"/>
      <c r="K17" s="1" t="n"/>
      <c r="L17" s="1" t="n"/>
    </row>
    <row r="18">
      <c r="A18" s="1" t="n"/>
      <c r="B18" s="1" t="n"/>
      <c r="C18" s="1" t="n"/>
      <c r="D18" s="1" t="n"/>
      <c r="E18" s="1" t="n"/>
      <c r="F18" s="1" t="n"/>
      <c r="G18" s="1" t="n"/>
      <c r="H18" s="1" t="n"/>
      <c r="I18" s="1" t="n"/>
      <c r="J18" s="1" t="n"/>
      <c r="K18" s="1" t="n"/>
      <c r="L18" s="1" t="n"/>
    </row>
    <row r="19">
      <c r="A19" s="1" t="n"/>
      <c r="B19" s="1" t="n"/>
      <c r="C19" s="1" t="n"/>
      <c r="D19" s="1" t="n"/>
      <c r="E19" s="1" t="n"/>
      <c r="F19" s="1" t="n"/>
      <c r="G19" s="1" t="n"/>
      <c r="H19" s="1" t="n"/>
      <c r="I19" s="1" t="n"/>
      <c r="J19" s="1" t="n"/>
      <c r="K19" s="1" t="n"/>
      <c r="L19" s="1" t="n"/>
    </row>
    <row r="20">
      <c r="A20" s="7" t="inlineStr">
        <is>
          <t>BigLog Pro tracks monthly performance automatically across months and years — zero manual work → biglogtraders.com</t>
        </is>
      </c>
      <c r="K20" s="1" t="n"/>
      <c r="L20" s="1" t="n"/>
    </row>
    <row r="21">
      <c r="A21" s="1" t="n"/>
      <c r="B21" s="1" t="n"/>
      <c r="C21" s="1" t="n"/>
      <c r="D21" s="1" t="n"/>
      <c r="E21" s="1" t="n"/>
      <c r="F21" s="1" t="n"/>
      <c r="G21" s="1" t="n"/>
      <c r="H21" s="1" t="n"/>
      <c r="I21" s="1" t="n"/>
      <c r="J21" s="1" t="n"/>
      <c r="K21" s="1" t="n"/>
      <c r="L21" s="1" t="n"/>
    </row>
    <row r="22">
      <c r="A22" s="1" t="n"/>
      <c r="B22" s="1" t="n"/>
      <c r="C22" s="1" t="n"/>
      <c r="D22" s="1" t="n"/>
      <c r="E22" s="1" t="n"/>
      <c r="F22" s="1" t="n"/>
      <c r="G22" s="1" t="n"/>
      <c r="H22" s="1" t="n"/>
      <c r="I22" s="1" t="n"/>
      <c r="J22" s="1" t="n"/>
      <c r="K22" s="1" t="n"/>
      <c r="L22" s="1" t="n"/>
    </row>
    <row r="23">
      <c r="A23" s="1" t="n"/>
      <c r="B23" s="1" t="n"/>
      <c r="C23" s="1" t="n"/>
      <c r="D23" s="1" t="n"/>
      <c r="E23" s="1" t="n"/>
      <c r="F23" s="1" t="n"/>
      <c r="G23" s="1" t="n"/>
      <c r="H23" s="1" t="n"/>
      <c r="I23" s="1" t="n"/>
      <c r="J23" s="1" t="n"/>
      <c r="K23" s="1" t="n"/>
      <c r="L23" s="1" t="n"/>
    </row>
    <row r="24">
      <c r="A24" s="1" t="n"/>
      <c r="B24" s="1" t="n"/>
      <c r="C24" s="1" t="n"/>
      <c r="D24" s="1" t="n"/>
      <c r="E24" s="1" t="n"/>
      <c r="F24" s="1" t="n"/>
      <c r="G24" s="1" t="n"/>
      <c r="H24" s="1" t="n"/>
      <c r="I24" s="1" t="n"/>
      <c r="J24" s="1" t="n"/>
      <c r="K24" s="1" t="n"/>
      <c r="L24" s="1" t="n"/>
    </row>
    <row r="25">
      <c r="A25" s="1" t="n"/>
      <c r="B25" s="1" t="n"/>
      <c r="C25" s="1" t="n"/>
      <c r="D25" s="1" t="n"/>
      <c r="E25" s="1" t="n"/>
      <c r="F25" s="1" t="n"/>
      <c r="G25" s="1" t="n"/>
      <c r="H25" s="1" t="n"/>
      <c r="I25" s="1" t="n"/>
      <c r="J25" s="1" t="n"/>
      <c r="K25" s="1" t="n"/>
      <c r="L25" s="1" t="n"/>
    </row>
    <row r="26">
      <c r="A26" s="1" t="n"/>
      <c r="B26" s="1" t="n"/>
      <c r="C26" s="1" t="n"/>
      <c r="D26" s="1" t="n"/>
      <c r="E26" s="1" t="n"/>
      <c r="F26" s="1" t="n"/>
      <c r="G26" s="1" t="n"/>
      <c r="H26" s="1" t="n"/>
      <c r="I26" s="1" t="n"/>
      <c r="J26" s="1" t="n"/>
      <c r="K26" s="1" t="n"/>
      <c r="L26" s="1" t="n"/>
    </row>
    <row r="27">
      <c r="A27" s="1" t="n"/>
      <c r="B27" s="1" t="n"/>
      <c r="C27" s="1" t="n"/>
      <c r="D27" s="1" t="n"/>
      <c r="E27" s="1" t="n"/>
      <c r="F27" s="1" t="n"/>
      <c r="G27" s="1" t="n"/>
      <c r="H27" s="1" t="n"/>
      <c r="I27" s="1" t="n"/>
      <c r="J27" s="1" t="n"/>
      <c r="K27" s="1" t="n"/>
      <c r="L27" s="1" t="n"/>
    </row>
    <row r="28">
      <c r="A28" s="1" t="n"/>
      <c r="B28" s="1" t="n"/>
      <c r="C28" s="1" t="n"/>
      <c r="D28" s="1" t="n"/>
      <c r="E28" s="1" t="n"/>
      <c r="F28" s="1" t="n"/>
      <c r="G28" s="1" t="n"/>
      <c r="H28" s="1" t="n"/>
      <c r="I28" s="1" t="n"/>
      <c r="J28" s="1" t="n"/>
      <c r="K28" s="1" t="n"/>
      <c r="L28" s="1" t="n"/>
    </row>
    <row r="29">
      <c r="A29" s="1" t="n"/>
      <c r="B29" s="1" t="n"/>
      <c r="C29" s="1" t="n"/>
      <c r="D29" s="1" t="n"/>
      <c r="E29" s="1" t="n"/>
      <c r="F29" s="1" t="n"/>
      <c r="G29" s="1" t="n"/>
      <c r="H29" s="1" t="n"/>
      <c r="I29" s="1" t="n"/>
      <c r="J29" s="1" t="n"/>
      <c r="K29" s="1" t="n"/>
      <c r="L29" s="1" t="n"/>
    </row>
    <row r="30">
      <c r="A30" s="1" t="n"/>
      <c r="B30" s="1" t="n"/>
      <c r="C30" s="1" t="n"/>
      <c r="D30" s="1" t="n"/>
      <c r="E30" s="1" t="n"/>
      <c r="F30" s="1" t="n"/>
      <c r="G30" s="1" t="n"/>
      <c r="H30" s="1" t="n"/>
      <c r="I30" s="1" t="n"/>
      <c r="J30" s="1" t="n"/>
      <c r="K30" s="1" t="n"/>
      <c r="L30" s="1" t="n"/>
    </row>
  </sheetData>
  <mergeCells count="2">
    <mergeCell ref="A20:J20"/>
    <mergeCell ref="B2:J2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tabColor rgb="0010B981"/>
    <outlinePr summaryBelow="1" summaryRight="1"/>
    <pageSetUpPr/>
  </sheetPr>
  <dimension ref="A1:N30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12" customWidth="1" min="2" max="2"/>
    <col width="8" customWidth="1" min="3" max="3"/>
    <col width="9" customWidth="1" min="4" max="4"/>
    <col width="10" customWidth="1" min="5" max="5"/>
    <col width="10" customWidth="1" min="6" max="6"/>
    <col width="10" customWidth="1" min="7" max="7"/>
    <col width="12" customWidth="1" min="8" max="8"/>
    <col width="12" customWidth="1" min="9" max="9"/>
    <col width="12" customWidth="1" min="10" max="10"/>
    <col width="12" customWidth="1" min="11" max="11"/>
    <col width="12" customWidth="1" min="12" max="12"/>
    <col width="25" customWidth="1" min="13" max="13"/>
    <col width="3" customWidth="1" min="14" max="14"/>
  </cols>
  <sheetData>
    <row r="1">
      <c r="A1" s="1" t="n"/>
      <c r="B1" s="1" t="n"/>
      <c r="C1" s="1" t="n"/>
      <c r="D1" s="1" t="n"/>
      <c r="E1" s="1" t="n"/>
      <c r="F1" s="1" t="n"/>
      <c r="G1" s="1" t="n"/>
      <c r="H1" s="1" t="n"/>
      <c r="I1" s="1" t="n"/>
      <c r="J1" s="1" t="n"/>
      <c r="K1" s="1" t="n"/>
      <c r="L1" s="1" t="n"/>
      <c r="M1" s="1" t="n"/>
      <c r="N1" s="1" t="n"/>
    </row>
    <row r="2">
      <c r="A2" s="1" t="n"/>
      <c r="B2" s="17" t="inlineStr">
        <is>
          <t>Open Positions</t>
        </is>
      </c>
      <c r="N2" s="1" t="n"/>
    </row>
    <row r="3">
      <c r="A3" s="1" t="n"/>
      <c r="B3" s="1" t="n"/>
      <c r="C3" s="1" t="n"/>
      <c r="D3" s="1" t="n"/>
      <c r="E3" s="1" t="n"/>
      <c r="F3" s="1" t="n"/>
      <c r="G3" s="1" t="n"/>
      <c r="H3" s="1" t="n"/>
      <c r="I3" s="1" t="n"/>
      <c r="J3" s="1" t="n"/>
      <c r="K3" s="1" t="n"/>
      <c r="L3" s="1" t="n"/>
      <c r="M3" s="1" t="n"/>
      <c r="N3" s="1" t="n"/>
    </row>
    <row r="4">
      <c r="A4" s="1" t="n"/>
      <c r="B4" s="8" t="inlineStr">
        <is>
          <t>Date</t>
        </is>
      </c>
      <c r="C4" s="8" t="inlineStr">
        <is>
          <t>Ticker</t>
        </is>
      </c>
      <c r="D4" s="8" t="inlineStr">
        <is>
          <t>Dir</t>
        </is>
      </c>
      <c r="E4" s="8" t="inlineStr">
        <is>
          <t>Entry</t>
        </is>
      </c>
      <c r="F4" s="8" t="inlineStr">
        <is>
          <t>Stop</t>
        </is>
      </c>
      <c r="G4" s="8" t="inlineStr">
        <is>
          <t>Target</t>
        </is>
      </c>
      <c r="H4" s="8" t="inlineStr">
        <is>
          <t>Qty</t>
        </is>
      </c>
      <c r="I4" s="8" t="inlineStr">
        <is>
          <t>Current Price</t>
        </is>
      </c>
      <c r="J4" s="8" t="inlineStr">
        <is>
          <t>Unrealized P&amp;L</t>
        </is>
      </c>
      <c r="K4" s="8" t="inlineStr">
        <is>
          <t>P&amp;L %</t>
        </is>
      </c>
      <c r="L4" s="8" t="inlineStr">
        <is>
          <t>DTE</t>
        </is>
      </c>
      <c r="M4" s="8" t="inlineStr">
        <is>
          <t>Notes</t>
        </is>
      </c>
      <c r="N4" s="1" t="n"/>
    </row>
    <row r="5">
      <c r="A5" s="1" t="n"/>
      <c r="B5" s="11" t="n"/>
      <c r="C5" s="11" t="n"/>
      <c r="D5" s="11" t="n"/>
      <c r="E5" s="11" t="n"/>
      <c r="F5" s="11" t="n"/>
      <c r="G5" s="11" t="n"/>
      <c r="H5" s="11" t="n"/>
      <c r="I5" s="11" t="n"/>
      <c r="J5" s="33">
        <f>IF(OR(I5="",E5=""),"",IF(D5="Short",(E5-I5),(I5-E5))*H5)</f>
        <v/>
      </c>
      <c r="K5" s="34">
        <f>IF(J5="","",J5/(E5*H5)*100)</f>
        <v/>
      </c>
      <c r="L5" s="11" t="n"/>
      <c r="M5" s="11" t="n"/>
      <c r="N5" s="1" t="n"/>
    </row>
    <row r="6">
      <c r="A6" s="1" t="n"/>
      <c r="B6" s="11" t="n"/>
      <c r="C6" s="11" t="n"/>
      <c r="D6" s="11" t="n"/>
      <c r="E6" s="11" t="n"/>
      <c r="F6" s="11" t="n"/>
      <c r="G6" s="11" t="n"/>
      <c r="H6" s="11" t="n"/>
      <c r="I6" s="11" t="n"/>
      <c r="J6" s="33">
        <f>IF(OR(I6="",E6=""),"",IF(D6="Short",(E6-I6),(I6-E6))*H6)</f>
        <v/>
      </c>
      <c r="K6" s="34">
        <f>IF(J6="","",J6/(E6*H6)*100)</f>
        <v/>
      </c>
      <c r="L6" s="11" t="n"/>
      <c r="M6" s="11" t="n"/>
      <c r="N6" s="1" t="n"/>
    </row>
    <row r="7">
      <c r="A7" s="1" t="n"/>
      <c r="B7" s="11" t="n"/>
      <c r="C7" s="11" t="n"/>
      <c r="D7" s="11" t="n"/>
      <c r="E7" s="11" t="n"/>
      <c r="F7" s="11" t="n"/>
      <c r="G7" s="11" t="n"/>
      <c r="H7" s="11" t="n"/>
      <c r="I7" s="11" t="n"/>
      <c r="J7" s="33">
        <f>IF(OR(I7="",E7=""),"",IF(D7="Short",(E7-I7),(I7-E7))*H7)</f>
        <v/>
      </c>
      <c r="K7" s="34">
        <f>IF(J7="","",J7/(E7*H7)*100)</f>
        <v/>
      </c>
      <c r="L7" s="11" t="n"/>
      <c r="M7" s="11" t="n"/>
      <c r="N7" s="1" t="n"/>
    </row>
    <row r="8">
      <c r="A8" s="1" t="n"/>
      <c r="B8" s="11" t="n"/>
      <c r="C8" s="11" t="n"/>
      <c r="D8" s="11" t="n"/>
      <c r="E8" s="11" t="n"/>
      <c r="F8" s="11" t="n"/>
      <c r="G8" s="11" t="n"/>
      <c r="H8" s="11" t="n"/>
      <c r="I8" s="11" t="n"/>
      <c r="J8" s="33">
        <f>IF(OR(I8="",E8=""),"",IF(D8="Short",(E8-I8),(I8-E8))*H8)</f>
        <v/>
      </c>
      <c r="K8" s="34">
        <f>IF(J8="","",J8/(E8*H8)*100)</f>
        <v/>
      </c>
      <c r="L8" s="11" t="n"/>
      <c r="M8" s="11" t="n"/>
      <c r="N8" s="1" t="n"/>
    </row>
    <row r="9">
      <c r="A9" s="1" t="n"/>
      <c r="B9" s="11" t="n"/>
      <c r="C9" s="11" t="n"/>
      <c r="D9" s="11" t="n"/>
      <c r="E9" s="11" t="n"/>
      <c r="F9" s="11" t="n"/>
      <c r="G9" s="11" t="n"/>
      <c r="H9" s="11" t="n"/>
      <c r="I9" s="11" t="n"/>
      <c r="J9" s="33">
        <f>IF(OR(I9="",E9=""),"",IF(D9="Short",(E9-I9),(I9-E9))*H9)</f>
        <v/>
      </c>
      <c r="K9" s="34">
        <f>IF(J9="","",J9/(E9*H9)*100)</f>
        <v/>
      </c>
      <c r="L9" s="11" t="n"/>
      <c r="M9" s="11" t="n"/>
      <c r="N9" s="1" t="n"/>
    </row>
    <row r="10">
      <c r="A10" s="1" t="n"/>
      <c r="B10" s="11" t="n"/>
      <c r="C10" s="11" t="n"/>
      <c r="D10" s="11" t="n"/>
      <c r="E10" s="11" t="n"/>
      <c r="F10" s="11" t="n"/>
      <c r="G10" s="11" t="n"/>
      <c r="H10" s="11" t="n"/>
      <c r="I10" s="11" t="n"/>
      <c r="J10" s="33">
        <f>IF(OR(I10="",E10=""),"",IF(D10="Short",(E10-I10),(I10-E10))*H10)</f>
        <v/>
      </c>
      <c r="K10" s="34">
        <f>IF(J10="","",J10/(E10*H10)*100)</f>
        <v/>
      </c>
      <c r="L10" s="11" t="n"/>
      <c r="M10" s="11" t="n"/>
      <c r="N10" s="1" t="n"/>
    </row>
    <row r="11">
      <c r="A11" s="1" t="n"/>
      <c r="B11" s="11" t="n"/>
      <c r="C11" s="11" t="n"/>
      <c r="D11" s="11" t="n"/>
      <c r="E11" s="11" t="n"/>
      <c r="F11" s="11" t="n"/>
      <c r="G11" s="11" t="n"/>
      <c r="H11" s="11" t="n"/>
      <c r="I11" s="11" t="n"/>
      <c r="J11" s="33">
        <f>IF(OR(I11="",E11=""),"",IF(D11="Short",(E11-I11),(I11-E11))*H11)</f>
        <v/>
      </c>
      <c r="K11" s="34">
        <f>IF(J11="","",J11/(E11*H11)*100)</f>
        <v/>
      </c>
      <c r="L11" s="11" t="n"/>
      <c r="M11" s="11" t="n"/>
      <c r="N11" s="1" t="n"/>
    </row>
    <row r="12">
      <c r="A12" s="1" t="n"/>
      <c r="B12" s="11" t="n"/>
      <c r="C12" s="11" t="n"/>
      <c r="D12" s="11" t="n"/>
      <c r="E12" s="11" t="n"/>
      <c r="F12" s="11" t="n"/>
      <c r="G12" s="11" t="n"/>
      <c r="H12" s="11" t="n"/>
      <c r="I12" s="11" t="n"/>
      <c r="J12" s="33">
        <f>IF(OR(I12="",E12=""),"",IF(D12="Short",(E12-I12),(I12-E12))*H12)</f>
        <v/>
      </c>
      <c r="K12" s="34">
        <f>IF(J12="","",J12/(E12*H12)*100)</f>
        <v/>
      </c>
      <c r="L12" s="11" t="n"/>
      <c r="M12" s="11" t="n"/>
      <c r="N12" s="1" t="n"/>
    </row>
    <row r="13">
      <c r="A13" s="1" t="n"/>
      <c r="B13" s="11" t="n"/>
      <c r="C13" s="11" t="n"/>
      <c r="D13" s="11" t="n"/>
      <c r="E13" s="11" t="n"/>
      <c r="F13" s="11" t="n"/>
      <c r="G13" s="11" t="n"/>
      <c r="H13" s="11" t="n"/>
      <c r="I13" s="11" t="n"/>
      <c r="J13" s="33">
        <f>IF(OR(I13="",E13=""),"",IF(D13="Short",(E13-I13),(I13-E13))*H13)</f>
        <v/>
      </c>
      <c r="K13" s="34">
        <f>IF(J13="","",J13/(E13*H13)*100)</f>
        <v/>
      </c>
      <c r="L13" s="11" t="n"/>
      <c r="M13" s="11" t="n"/>
      <c r="N13" s="1" t="n"/>
    </row>
    <row r="14">
      <c r="A14" s="1" t="n"/>
      <c r="B14" s="11" t="n"/>
      <c r="C14" s="11" t="n"/>
      <c r="D14" s="11" t="n"/>
      <c r="E14" s="11" t="n"/>
      <c r="F14" s="11" t="n"/>
      <c r="G14" s="11" t="n"/>
      <c r="H14" s="11" t="n"/>
      <c r="I14" s="11" t="n"/>
      <c r="J14" s="33">
        <f>IF(OR(I14="",E14=""),"",IF(D14="Short",(E14-I14),(I14-E14))*H14)</f>
        <v/>
      </c>
      <c r="K14" s="34">
        <f>IF(J14="","",J14/(E14*H14)*100)</f>
        <v/>
      </c>
      <c r="L14" s="11" t="n"/>
      <c r="M14" s="11" t="n"/>
      <c r="N14" s="1" t="n"/>
    </row>
    <row r="15">
      <c r="A15" s="1" t="n"/>
      <c r="B15" s="11" t="n"/>
      <c r="C15" s="11" t="n"/>
      <c r="D15" s="11" t="n"/>
      <c r="E15" s="11" t="n"/>
      <c r="F15" s="11" t="n"/>
      <c r="G15" s="11" t="n"/>
      <c r="H15" s="11" t="n"/>
      <c r="I15" s="11" t="n"/>
      <c r="J15" s="33">
        <f>IF(OR(I15="",E15=""),"",IF(D15="Short",(E15-I15),(I15-E15))*H15)</f>
        <v/>
      </c>
      <c r="K15" s="34">
        <f>IF(J15="","",J15/(E15*H15)*100)</f>
        <v/>
      </c>
      <c r="L15" s="11" t="n"/>
      <c r="M15" s="11" t="n"/>
      <c r="N15" s="1" t="n"/>
    </row>
    <row r="16">
      <c r="A16" s="1" t="n"/>
      <c r="B16" s="11" t="n"/>
      <c r="C16" s="11" t="n"/>
      <c r="D16" s="11" t="n"/>
      <c r="E16" s="11" t="n"/>
      <c r="F16" s="11" t="n"/>
      <c r="G16" s="11" t="n"/>
      <c r="H16" s="11" t="n"/>
      <c r="I16" s="11" t="n"/>
      <c r="J16" s="33">
        <f>IF(OR(I16="",E16=""),"",IF(D16="Short",(E16-I16),(I16-E16))*H16)</f>
        <v/>
      </c>
      <c r="K16" s="34">
        <f>IF(J16="","",J16/(E16*H16)*100)</f>
        <v/>
      </c>
      <c r="L16" s="11" t="n"/>
      <c r="M16" s="11" t="n"/>
      <c r="N16" s="1" t="n"/>
    </row>
    <row r="17">
      <c r="A17" s="1" t="n"/>
      <c r="B17" s="11" t="n"/>
      <c r="C17" s="11" t="n"/>
      <c r="D17" s="11" t="n"/>
      <c r="E17" s="11" t="n"/>
      <c r="F17" s="11" t="n"/>
      <c r="G17" s="11" t="n"/>
      <c r="H17" s="11" t="n"/>
      <c r="I17" s="11" t="n"/>
      <c r="J17" s="33">
        <f>IF(OR(I17="",E17=""),"",IF(D17="Short",(E17-I17),(I17-E17))*H17)</f>
        <v/>
      </c>
      <c r="K17" s="34">
        <f>IF(J17="","",J17/(E17*H17)*100)</f>
        <v/>
      </c>
      <c r="L17" s="11" t="n"/>
      <c r="M17" s="11" t="n"/>
      <c r="N17" s="1" t="n"/>
    </row>
    <row r="18">
      <c r="A18" s="1" t="n"/>
      <c r="B18" s="11" t="n"/>
      <c r="C18" s="11" t="n"/>
      <c r="D18" s="11" t="n"/>
      <c r="E18" s="11" t="n"/>
      <c r="F18" s="11" t="n"/>
      <c r="G18" s="11" t="n"/>
      <c r="H18" s="11" t="n"/>
      <c r="I18" s="11" t="n"/>
      <c r="J18" s="33">
        <f>IF(OR(I18="",E18=""),"",IF(D18="Short",(E18-I18),(I18-E18))*H18)</f>
        <v/>
      </c>
      <c r="K18" s="34">
        <f>IF(J18="","",J18/(E18*H18)*100)</f>
        <v/>
      </c>
      <c r="L18" s="11" t="n"/>
      <c r="M18" s="11" t="n"/>
      <c r="N18" s="1" t="n"/>
    </row>
    <row r="19">
      <c r="A19" s="1" t="n"/>
      <c r="B19" s="11" t="n"/>
      <c r="C19" s="11" t="n"/>
      <c r="D19" s="11" t="n"/>
      <c r="E19" s="11" t="n"/>
      <c r="F19" s="11" t="n"/>
      <c r="G19" s="11" t="n"/>
      <c r="H19" s="11" t="n"/>
      <c r="I19" s="11" t="n"/>
      <c r="J19" s="33">
        <f>IF(OR(I19="",E19=""),"",IF(D19="Short",(E19-I19),(I19-E19))*H19)</f>
        <v/>
      </c>
      <c r="K19" s="34">
        <f>IF(J19="","",J19/(E19*H19)*100)</f>
        <v/>
      </c>
      <c r="L19" s="11" t="n"/>
      <c r="M19" s="11" t="n"/>
      <c r="N19" s="1" t="n"/>
    </row>
    <row r="20">
      <c r="A20" s="1" t="n"/>
      <c r="B20" s="11" t="n"/>
      <c r="C20" s="11" t="n"/>
      <c r="D20" s="11" t="n"/>
      <c r="E20" s="11" t="n"/>
      <c r="F20" s="11" t="n"/>
      <c r="G20" s="11" t="n"/>
      <c r="H20" s="11" t="n"/>
      <c r="I20" s="11" t="n"/>
      <c r="J20" s="33">
        <f>IF(OR(I20="",E20=""),"",IF(D20="Short",(E20-I20),(I20-E20))*H20)</f>
        <v/>
      </c>
      <c r="K20" s="34">
        <f>IF(J20="","",J20/(E20*H20)*100)</f>
        <v/>
      </c>
      <c r="L20" s="11" t="n"/>
      <c r="M20" s="11" t="n"/>
      <c r="N20" s="1" t="n"/>
    </row>
    <row r="21">
      <c r="A21" s="1" t="n"/>
      <c r="B21" s="11" t="n"/>
      <c r="C21" s="11" t="n"/>
      <c r="D21" s="11" t="n"/>
      <c r="E21" s="11" t="n"/>
      <c r="F21" s="11" t="n"/>
      <c r="G21" s="11" t="n"/>
      <c r="H21" s="11" t="n"/>
      <c r="I21" s="11" t="n"/>
      <c r="J21" s="33">
        <f>IF(OR(I21="",E21=""),"",IF(D21="Short",(E21-I21),(I21-E21))*H21)</f>
        <v/>
      </c>
      <c r="K21" s="34">
        <f>IF(J21="","",J21/(E21*H21)*100)</f>
        <v/>
      </c>
      <c r="L21" s="11" t="n"/>
      <c r="M21" s="11" t="n"/>
      <c r="N21" s="1" t="n"/>
    </row>
    <row r="22">
      <c r="A22" s="1" t="n"/>
      <c r="B22" s="11" t="n"/>
      <c r="C22" s="11" t="n"/>
      <c r="D22" s="11" t="n"/>
      <c r="E22" s="11" t="n"/>
      <c r="F22" s="11" t="n"/>
      <c r="G22" s="11" t="n"/>
      <c r="H22" s="11" t="n"/>
      <c r="I22" s="11" t="n"/>
      <c r="J22" s="33">
        <f>IF(OR(I22="",E22=""),"",IF(D22="Short",(E22-I22),(I22-E22))*H22)</f>
        <v/>
      </c>
      <c r="K22" s="34">
        <f>IF(J22="","",J22/(E22*H22)*100)</f>
        <v/>
      </c>
      <c r="L22" s="11" t="n"/>
      <c r="M22" s="11" t="n"/>
      <c r="N22" s="1" t="n"/>
    </row>
    <row r="23">
      <c r="A23" s="1" t="n"/>
      <c r="B23" s="11" t="n"/>
      <c r="C23" s="11" t="n"/>
      <c r="D23" s="11" t="n"/>
      <c r="E23" s="11" t="n"/>
      <c r="F23" s="11" t="n"/>
      <c r="G23" s="11" t="n"/>
      <c r="H23" s="11" t="n"/>
      <c r="I23" s="11" t="n"/>
      <c r="J23" s="33">
        <f>IF(OR(I23="",E23=""),"",IF(D23="Short",(E23-I23),(I23-E23))*H23)</f>
        <v/>
      </c>
      <c r="K23" s="34">
        <f>IF(J23="","",J23/(E23*H23)*100)</f>
        <v/>
      </c>
      <c r="L23" s="11" t="n"/>
      <c r="M23" s="11" t="n"/>
      <c r="N23" s="1" t="n"/>
    </row>
    <row r="24">
      <c r="A24" s="1" t="n"/>
      <c r="B24" s="11" t="n"/>
      <c r="C24" s="11" t="n"/>
      <c r="D24" s="11" t="n"/>
      <c r="E24" s="11" t="n"/>
      <c r="F24" s="11" t="n"/>
      <c r="G24" s="11" t="n"/>
      <c r="H24" s="11" t="n"/>
      <c r="I24" s="11" t="n"/>
      <c r="J24" s="33">
        <f>IF(OR(I24="",E24=""),"",IF(D24="Short",(E24-I24),(I24-E24))*H24)</f>
        <v/>
      </c>
      <c r="K24" s="34">
        <f>IF(J24="","",J24/(E24*H24)*100)</f>
        <v/>
      </c>
      <c r="L24" s="11" t="n"/>
      <c r="M24" s="11" t="n"/>
      <c r="N24" s="1" t="n"/>
    </row>
    <row r="25">
      <c r="A25" s="1" t="n"/>
      <c r="B25" s="1" t="n"/>
      <c r="C25" s="1" t="n"/>
      <c r="D25" s="1" t="n"/>
      <c r="E25" s="1" t="n"/>
      <c r="F25" s="1" t="n"/>
      <c r="G25" s="1" t="n"/>
      <c r="H25" s="1" t="n"/>
      <c r="I25" s="1" t="n"/>
      <c r="J25" s="1" t="n"/>
      <c r="K25" s="1" t="n"/>
      <c r="L25" s="1" t="n"/>
      <c r="M25" s="1" t="n"/>
      <c r="N25" s="1" t="n"/>
    </row>
    <row r="26">
      <c r="A26" s="1" t="n"/>
      <c r="B26" s="1" t="n"/>
      <c r="C26" s="1" t="n"/>
      <c r="D26" s="1" t="n"/>
      <c r="E26" s="1" t="n"/>
      <c r="F26" s="1" t="n"/>
      <c r="G26" s="1" t="n"/>
      <c r="H26" s="1" t="n"/>
      <c r="I26" s="1" t="n"/>
      <c r="J26" s="1" t="n"/>
      <c r="K26" s="1" t="n"/>
      <c r="L26" s="1" t="n"/>
      <c r="M26" s="1" t="n"/>
      <c r="N26" s="1" t="n"/>
    </row>
    <row r="27">
      <c r="A27" s="7" t="inlineStr">
        <is>
          <t>BigLog Pro shows live unrealized P&amp;L with real-time price feeds from your broker → biglogtraders.com</t>
        </is>
      </c>
      <c r="N27" s="1" t="n"/>
    </row>
    <row r="28">
      <c r="A28" s="1" t="n"/>
      <c r="B28" s="1" t="n"/>
      <c r="C28" s="1" t="n"/>
      <c r="D28" s="1" t="n"/>
      <c r="E28" s="1" t="n"/>
      <c r="F28" s="1" t="n"/>
      <c r="G28" s="1" t="n"/>
      <c r="H28" s="1" t="n"/>
      <c r="I28" s="1" t="n"/>
      <c r="J28" s="1" t="n"/>
      <c r="K28" s="1" t="n"/>
      <c r="L28" s="1" t="n"/>
      <c r="M28" s="1" t="n"/>
      <c r="N28" s="1" t="n"/>
    </row>
    <row r="29">
      <c r="A29" s="1" t="n"/>
      <c r="B29" s="1" t="n"/>
      <c r="C29" s="1" t="n"/>
      <c r="D29" s="1" t="n"/>
      <c r="E29" s="1" t="n"/>
      <c r="F29" s="1" t="n"/>
      <c r="G29" s="1" t="n"/>
      <c r="H29" s="1" t="n"/>
      <c r="I29" s="1" t="n"/>
      <c r="J29" s="1" t="n"/>
      <c r="K29" s="1" t="n"/>
      <c r="L29" s="1" t="n"/>
      <c r="M29" s="1" t="n"/>
      <c r="N29" s="1" t="n"/>
    </row>
    <row r="30">
      <c r="A30" s="1" t="n"/>
      <c r="B30" s="1" t="n"/>
      <c r="C30" s="1" t="n"/>
      <c r="D30" s="1" t="n"/>
      <c r="E30" s="1" t="n"/>
      <c r="F30" s="1" t="n"/>
      <c r="G30" s="1" t="n"/>
      <c r="H30" s="1" t="n"/>
      <c r="I30" s="1" t="n"/>
      <c r="J30" s="1" t="n"/>
      <c r="K30" s="1" t="n"/>
      <c r="L30" s="1" t="n"/>
      <c r="M30" s="1" t="n"/>
      <c r="N30" s="1" t="n"/>
    </row>
  </sheetData>
  <mergeCells count="2">
    <mergeCell ref="A27:M27"/>
    <mergeCell ref="B2:M2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tabColor rgb="0010B981"/>
    <outlinePr summaryBelow="1" summaryRight="1"/>
    <pageSetUpPr/>
  </sheetPr>
  <dimension ref="A1:J50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25" customWidth="1" min="2" max="2"/>
    <col width="20" customWidth="1" min="3" max="3"/>
    <col width="4" customWidth="1" min="4" max="4"/>
    <col width="25" customWidth="1" min="5" max="5"/>
    <col width="20" customWidth="1" min="6" max="6"/>
    <col width="4" customWidth="1" min="7" max="7"/>
    <col width="20" customWidth="1" min="8" max="8"/>
    <col width="20" customWidth="1" min="9" max="9"/>
    <col width="3" customWidth="1" min="10" max="10"/>
  </cols>
  <sheetData>
    <row r="1">
      <c r="A1" s="1" t="n"/>
      <c r="B1" s="1" t="n"/>
      <c r="C1" s="1" t="n"/>
      <c r="D1" s="1" t="n"/>
      <c r="E1" s="1" t="n"/>
      <c r="F1" s="1" t="n"/>
      <c r="G1" s="1" t="n"/>
      <c r="H1" s="1" t="n"/>
      <c r="I1" s="1" t="n"/>
      <c r="J1" s="1" t="n"/>
    </row>
    <row r="2">
      <c r="A2" s="1" t="n"/>
      <c r="B2" s="17" t="inlineStr">
        <is>
          <t>Settings</t>
        </is>
      </c>
      <c r="G2" s="1" t="n"/>
      <c r="H2" s="1" t="n"/>
      <c r="I2" s="1" t="n"/>
      <c r="J2" s="1" t="n"/>
    </row>
    <row r="3">
      <c r="A3" s="1" t="inlineStr"/>
      <c r="B3" s="18" t="inlineStr">
        <is>
          <t>Starting Account Balance</t>
        </is>
      </c>
      <c r="C3" s="35" t="n">
        <v>10000</v>
      </c>
      <c r="D3" s="1" t="n"/>
      <c r="E3" s="1" t="n"/>
      <c r="F3" s="1" t="n"/>
      <c r="G3" s="1" t="n"/>
      <c r="H3" s="1" t="n"/>
      <c r="I3" s="1" t="n"/>
      <c r="J3" s="1" t="n"/>
    </row>
    <row r="4">
      <c r="A4" s="1" t="n"/>
      <c r="B4" s="1" t="n"/>
      <c r="C4" s="1" t="n"/>
      <c r="D4" s="1" t="n"/>
      <c r="E4" s="1" t="n"/>
      <c r="F4" s="1" t="n"/>
      <c r="G4" s="1" t="n"/>
      <c r="H4" s="1" t="n"/>
      <c r="I4" s="1" t="n"/>
      <c r="J4" s="1" t="n"/>
    </row>
    <row r="5">
      <c r="A5" s="1" t="n"/>
      <c r="B5" s="18" t="inlineStr">
        <is>
          <t>Default Commission (per trade)</t>
        </is>
      </c>
      <c r="C5" s="35" t="n">
        <v>0.65</v>
      </c>
      <c r="D5" s="1" t="n"/>
      <c r="E5" s="1" t="n"/>
      <c r="F5" s="1" t="n"/>
      <c r="G5" s="1" t="n"/>
      <c r="H5" s="1" t="n"/>
      <c r="I5" s="1" t="n"/>
      <c r="J5" s="1" t="n"/>
    </row>
    <row r="6">
      <c r="A6" s="1" t="n"/>
      <c r="B6" s="1" t="n"/>
      <c r="C6" s="1" t="n"/>
      <c r="D6" s="1" t="n"/>
      <c r="E6" s="1" t="n"/>
      <c r="F6" s="1" t="n"/>
      <c r="G6" s="1" t="n"/>
      <c r="H6" s="1" t="n"/>
      <c r="I6" s="1" t="n"/>
      <c r="J6" s="1" t="n"/>
    </row>
    <row r="7">
      <c r="A7" s="1" t="n"/>
      <c r="B7" s="18" t="inlineStr">
        <is>
          <t>Default Risk Per Trade %</t>
        </is>
      </c>
      <c r="C7" s="36" t="n">
        <v>2</v>
      </c>
      <c r="D7" s="1" t="n"/>
      <c r="E7" s="1" t="n"/>
      <c r="F7" s="1" t="n"/>
      <c r="G7" s="1" t="n"/>
      <c r="H7" s="1" t="n"/>
      <c r="I7" s="1" t="n"/>
      <c r="J7" s="1" t="n"/>
    </row>
    <row r="8">
      <c r="A8" s="1" t="n"/>
      <c r="B8" s="1" t="n"/>
      <c r="C8" s="1" t="n"/>
      <c r="D8" s="1" t="n"/>
      <c r="E8" s="1" t="n"/>
      <c r="F8" s="1" t="n"/>
      <c r="G8" s="1" t="n"/>
      <c r="H8" s="1" t="n"/>
      <c r="I8" s="1" t="n"/>
      <c r="J8" s="1" t="n"/>
    </row>
    <row r="9">
      <c r="A9" s="1" t="n"/>
      <c r="B9" s="1" t="n"/>
      <c r="C9" s="1" t="n"/>
      <c r="D9" s="1" t="n"/>
      <c r="E9" s="1" t="n"/>
      <c r="F9" s="1" t="n"/>
      <c r="G9" s="1" t="n"/>
      <c r="H9" s="1" t="n"/>
      <c r="I9" s="1" t="n"/>
      <c r="J9" s="1" t="n"/>
    </row>
    <row r="10">
      <c r="A10" s="1" t="n"/>
      <c r="B10" s="6" t="inlineStr">
        <is>
          <t>STRATEGY LIST</t>
        </is>
      </c>
      <c r="C10" s="1" t="n"/>
      <c r="D10" s="1" t="n"/>
      <c r="E10" s="6" t="inlineStr">
        <is>
          <t>POSITION SIZE CALCULATOR</t>
        </is>
      </c>
      <c r="F10" s="1" t="n"/>
      <c r="G10" s="1" t="n"/>
      <c r="H10" s="1" t="n"/>
      <c r="I10" s="1" t="n"/>
      <c r="J10" s="1" t="n"/>
    </row>
    <row r="11">
      <c r="A11" s="1" t="n"/>
      <c r="B11" s="24" t="inlineStr">
        <is>
          <t>(customize these — used in Trade Log dropdown)</t>
        </is>
      </c>
      <c r="C11" s="1" t="n"/>
      <c r="D11" s="1" t="n"/>
      <c r="E11" s="1" t="n"/>
      <c r="F11" s="1" t="n"/>
      <c r="G11" s="1" t="n"/>
      <c r="H11" s="1" t="n"/>
      <c r="I11" s="1" t="n"/>
      <c r="J11" s="1" t="n"/>
    </row>
    <row r="12">
      <c r="A12" s="1" t="n"/>
      <c r="B12" s="11" t="inlineStr">
        <is>
          <t>Breakout</t>
        </is>
      </c>
      <c r="C12" s="1" t="n"/>
      <c r="D12" s="1" t="n"/>
      <c r="E12" s="18" t="inlineStr">
        <is>
          <t>Account Balance</t>
        </is>
      </c>
      <c r="F12" s="37" t="n">
        <v>10000</v>
      </c>
      <c r="G12" s="1" t="n"/>
      <c r="H12" s="1" t="n"/>
      <c r="I12" s="1" t="n"/>
      <c r="J12" s="1" t="n"/>
    </row>
    <row r="13">
      <c r="A13" s="1" t="n"/>
      <c r="B13" s="11" t="inlineStr">
        <is>
          <t>Pullback</t>
        </is>
      </c>
      <c r="C13" s="1" t="n"/>
      <c r="D13" s="1" t="n"/>
      <c r="E13" s="18" t="inlineStr">
        <is>
          <t>Risk Per Trade %</t>
        </is>
      </c>
      <c r="F13" s="38" t="n">
        <v>2</v>
      </c>
      <c r="G13" s="1" t="n"/>
      <c r="H13" s="1" t="n"/>
      <c r="I13" s="1" t="n"/>
      <c r="J13" s="1" t="n"/>
    </row>
    <row r="14">
      <c r="A14" s="1" t="n"/>
      <c r="B14" s="11" t="inlineStr">
        <is>
          <t>Reversal</t>
        </is>
      </c>
      <c r="C14" s="1" t="n"/>
      <c r="D14" s="1" t="n"/>
      <c r="E14" s="18" t="inlineStr">
        <is>
          <t>Entry Price</t>
        </is>
      </c>
      <c r="F14" s="37" t="inlineStr"/>
      <c r="G14" s="1" t="n"/>
      <c r="H14" s="1" t="n"/>
      <c r="I14" s="1" t="n"/>
      <c r="J14" s="1" t="n"/>
    </row>
    <row r="15">
      <c r="A15" s="1" t="n"/>
      <c r="B15" s="11" t="inlineStr">
        <is>
          <t>Momentum</t>
        </is>
      </c>
      <c r="C15" s="1" t="n"/>
      <c r="D15" s="1" t="n"/>
      <c r="E15" s="18" t="inlineStr">
        <is>
          <t>Stop Loss Price</t>
        </is>
      </c>
      <c r="F15" s="37" t="inlineStr"/>
      <c r="G15" s="1" t="n"/>
      <c r="H15" s="1" t="n"/>
      <c r="I15" s="1" t="n"/>
      <c r="J15" s="1" t="n"/>
    </row>
    <row r="16">
      <c r="A16" s="1" t="n"/>
      <c r="B16" s="11" t="inlineStr">
        <is>
          <t>Scalp</t>
        </is>
      </c>
      <c r="C16" s="1" t="n"/>
      <c r="D16" s="1" t="n"/>
      <c r="E16" s="1" t="n"/>
      <c r="F16" s="1" t="n"/>
      <c r="G16" s="1" t="n"/>
      <c r="H16" s="1" t="n"/>
      <c r="I16" s="1" t="n"/>
      <c r="J16" s="1" t="n"/>
    </row>
    <row r="17">
      <c r="A17" s="1" t="n"/>
      <c r="B17" s="11" t="inlineStr">
        <is>
          <t>Swing</t>
        </is>
      </c>
      <c r="C17" s="1" t="n"/>
      <c r="D17" s="1" t="n"/>
      <c r="E17" s="18" t="inlineStr">
        <is>
          <t>Risk Amount ($)</t>
        </is>
      </c>
      <c r="F17" s="39">
        <f>IF(F12="","",F12*F13/100)</f>
        <v/>
      </c>
      <c r="G17" s="1" t="n"/>
      <c r="H17" s="1" t="n"/>
      <c r="I17" s="1" t="n"/>
      <c r="J17" s="1" t="n"/>
    </row>
    <row r="18">
      <c r="A18" s="1" t="n"/>
      <c r="B18" s="11" t="inlineStr">
        <is>
          <t>Credit Spread</t>
        </is>
      </c>
      <c r="C18" s="1" t="n"/>
      <c r="D18" s="1" t="n"/>
      <c r="E18" s="1" t="n"/>
      <c r="F18" s="1" t="n"/>
      <c r="G18" s="1" t="n"/>
      <c r="H18" s="1" t="n"/>
      <c r="I18" s="1" t="n"/>
      <c r="J18" s="1" t="n"/>
    </row>
    <row r="19">
      <c r="A19" s="1" t="n"/>
      <c r="B19" s="11" t="inlineStr">
        <is>
          <t>Iron Condor</t>
        </is>
      </c>
      <c r="C19" s="1" t="n"/>
      <c r="D19" s="1" t="n"/>
      <c r="E19" s="18" t="inlineStr">
        <is>
          <t>Recommended Shares/Contracts</t>
        </is>
      </c>
      <c r="F19" s="40">
        <f>IF(OR(F14="",F15="",F14=F15),"",INT(F17/ABS(F14-F15)))</f>
        <v/>
      </c>
      <c r="G19" s="1" t="n"/>
      <c r="H19" s="1" t="n"/>
      <c r="I19" s="1" t="n"/>
      <c r="J19" s="1" t="n"/>
    </row>
    <row r="20">
      <c r="A20" s="1" t="n"/>
      <c r="B20" s="11" t="inlineStr">
        <is>
          <t>Covered Call</t>
        </is>
      </c>
      <c r="C20" s="1" t="n"/>
      <c r="D20" s="1" t="n"/>
      <c r="E20" s="1" t="n"/>
      <c r="F20" s="1" t="n"/>
      <c r="G20" s="1" t="n"/>
      <c r="H20" s="1" t="n"/>
      <c r="I20" s="1" t="n"/>
      <c r="J20" s="1" t="n"/>
    </row>
    <row r="21">
      <c r="A21" s="1" t="n"/>
      <c r="B21" s="11" t="inlineStr">
        <is>
          <t>Cash Secured Put</t>
        </is>
      </c>
      <c r="C21" s="1" t="n"/>
      <c r="D21" s="1" t="n"/>
      <c r="E21" s="18" t="inlineStr">
        <is>
          <t>Max Loss on This Trade</t>
        </is>
      </c>
      <c r="F21" s="41">
        <f>IF(F19="","",F19*ABS(F14-F15))</f>
        <v/>
      </c>
      <c r="G21" s="1" t="n"/>
      <c r="H21" s="1" t="n"/>
      <c r="I21" s="1" t="n"/>
      <c r="J21" s="1" t="n"/>
    </row>
    <row r="22">
      <c r="A22" s="1" t="n"/>
      <c r="B22" s="11" t="inlineStr">
        <is>
          <t>Straddle</t>
        </is>
      </c>
      <c r="C22" s="1" t="n"/>
      <c r="D22" s="1" t="n"/>
      <c r="E22" s="1" t="n"/>
      <c r="F22" s="1" t="n"/>
      <c r="G22" s="1" t="n"/>
      <c r="H22" s="1" t="n"/>
      <c r="I22" s="1" t="n"/>
      <c r="J22" s="1" t="n"/>
    </row>
    <row r="23">
      <c r="A23" s="1" t="n"/>
      <c r="B23" s="11" t="inlineStr">
        <is>
          <t>Strangle</t>
        </is>
      </c>
      <c r="C23" s="1" t="n"/>
      <c r="D23" s="1" t="n"/>
      <c r="E23" s="1" t="n"/>
      <c r="F23" s="1" t="n"/>
      <c r="G23" s="1" t="n"/>
      <c r="H23" s="1" t="n"/>
      <c r="I23" s="1" t="n"/>
      <c r="J23" s="1" t="n"/>
    </row>
    <row r="24">
      <c r="A24" s="1" t="n"/>
      <c r="B24" s="11" t="inlineStr">
        <is>
          <t>Butterfly</t>
        </is>
      </c>
      <c r="C24" s="1" t="n"/>
      <c r="D24" s="1" t="n"/>
      <c r="E24" s="1" t="n"/>
      <c r="F24" s="1" t="n"/>
      <c r="G24" s="1" t="n"/>
      <c r="H24" s="1" t="n"/>
      <c r="I24" s="1" t="n"/>
      <c r="J24" s="1" t="n"/>
    </row>
    <row r="25">
      <c r="A25" s="1" t="n"/>
      <c r="B25" s="11" t="inlineStr">
        <is>
          <t>Earnings Play</t>
        </is>
      </c>
      <c r="C25" s="1" t="n"/>
      <c r="D25" s="1" t="n"/>
      <c r="E25" s="1" t="n"/>
      <c r="F25" s="1" t="n"/>
      <c r="G25" s="1" t="n"/>
      <c r="H25" s="1" t="n"/>
      <c r="I25" s="1" t="n"/>
      <c r="J25" s="1" t="n"/>
    </row>
    <row r="26">
      <c r="A26" s="1" t="n"/>
      <c r="B26" s="11" t="inlineStr">
        <is>
          <t>Gap Fill</t>
        </is>
      </c>
      <c r="C26" s="1" t="n"/>
      <c r="D26" s="1" t="n"/>
      <c r="E26" s="1" t="n"/>
      <c r="F26" s="1" t="n"/>
      <c r="G26" s="1" t="n"/>
      <c r="H26" s="1" t="n"/>
      <c r="I26" s="1" t="n"/>
      <c r="J26" s="1" t="n"/>
    </row>
    <row r="27">
      <c r="A27" s="1" t="n"/>
      <c r="B27" s="11" t="inlineStr">
        <is>
          <t>VWAP Bounce</t>
        </is>
      </c>
      <c r="C27" s="1" t="n"/>
      <c r="D27" s="1" t="n"/>
      <c r="E27" s="1" t="n"/>
      <c r="F27" s="1" t="n"/>
      <c r="G27" s="1" t="n"/>
      <c r="H27" s="1" t="n"/>
      <c r="I27" s="1" t="n"/>
      <c r="J27" s="1" t="n"/>
    </row>
    <row r="28">
      <c r="A28" s="1" t="n"/>
      <c r="B28" s="11" t="inlineStr">
        <is>
          <t>Support/Resistance</t>
        </is>
      </c>
      <c r="C28" s="1" t="n"/>
      <c r="D28" s="1" t="n"/>
      <c r="E28" s="1" t="n"/>
      <c r="F28" s="1" t="n"/>
      <c r="G28" s="1" t="n"/>
      <c r="H28" s="1" t="n"/>
      <c r="I28" s="1" t="n"/>
      <c r="J28" s="1" t="n"/>
    </row>
    <row r="29">
      <c r="A29" s="1" t="n"/>
      <c r="B29" s="11" t="inlineStr">
        <is>
          <t>Trend Follow</t>
        </is>
      </c>
      <c r="C29" s="1" t="n"/>
      <c r="D29" s="1" t="n"/>
      <c r="E29" s="1" t="n"/>
      <c r="F29" s="1" t="n"/>
      <c r="G29" s="1" t="n"/>
      <c r="H29" s="1" t="n"/>
      <c r="I29" s="1" t="n"/>
      <c r="J29" s="1" t="n"/>
    </row>
    <row r="30">
      <c r="A30" s="1" t="n"/>
      <c r="B30" s="11" t="inlineStr">
        <is>
          <t>Mean Reversion</t>
        </is>
      </c>
      <c r="C30" s="1" t="n"/>
      <c r="D30" s="1" t="n"/>
      <c r="E30" s="1" t="n"/>
      <c r="F30" s="1" t="n"/>
      <c r="G30" s="1" t="n"/>
      <c r="H30" s="1" t="n"/>
      <c r="I30" s="1" t="n"/>
      <c r="J30" s="1" t="n"/>
    </row>
    <row r="31">
      <c r="A31" s="1" t="n"/>
      <c r="B31" s="11" t="inlineStr">
        <is>
          <t>Other</t>
        </is>
      </c>
      <c r="C31" s="1" t="n"/>
      <c r="D31" s="1" t="n"/>
      <c r="E31" s="1" t="n"/>
      <c r="F31" s="1" t="n"/>
      <c r="G31" s="1" t="n"/>
      <c r="H31" s="1" t="n"/>
      <c r="I31" s="1" t="n"/>
      <c r="J31" s="1" t="n"/>
    </row>
    <row r="32">
      <c r="A32" s="1" t="n"/>
      <c r="B32" s="1" t="n"/>
      <c r="C32" s="1" t="n"/>
      <c r="D32" s="1" t="n"/>
      <c r="E32" s="1" t="n"/>
      <c r="F32" s="1" t="n"/>
      <c r="G32" s="1" t="n"/>
      <c r="H32" s="1" t="n"/>
      <c r="I32" s="1" t="n"/>
      <c r="J32" s="1" t="n"/>
    </row>
    <row r="33">
      <c r="A33" s="1" t="n"/>
      <c r="B33" s="1" t="n"/>
      <c r="C33" s="1" t="n"/>
      <c r="D33" s="1" t="n"/>
      <c r="E33" s="1" t="n"/>
      <c r="F33" s="1" t="n"/>
      <c r="G33" s="1" t="n"/>
      <c r="H33" s="1" t="n"/>
      <c r="I33" s="1" t="n"/>
      <c r="J33" s="1" t="n"/>
    </row>
    <row r="34">
      <c r="A34" s="1" t="n"/>
      <c r="B34" s="1" t="n"/>
      <c r="C34" s="1" t="n"/>
      <c r="D34" s="1" t="n"/>
      <c r="E34" s="1" t="n"/>
      <c r="F34" s="1" t="n"/>
      <c r="G34" s="1" t="n"/>
      <c r="H34" s="1" t="n"/>
      <c r="I34" s="1" t="n"/>
      <c r="J34" s="1" t="n"/>
    </row>
    <row r="35">
      <c r="A35" s="7" t="inlineStr">
        <is>
          <t>Ready to upgrade? BigLog Pro — automatic imports, AI coaching, real-time analytics → biglogtraders.com</t>
        </is>
      </c>
      <c r="I35" s="1" t="n"/>
      <c r="J35" s="1" t="n"/>
    </row>
    <row r="36">
      <c r="A36" s="1" t="n"/>
      <c r="B36" s="1" t="n"/>
      <c r="C36" s="1" t="n"/>
      <c r="D36" s="1" t="n"/>
      <c r="E36" s="1" t="n"/>
      <c r="F36" s="1" t="n"/>
      <c r="G36" s="1" t="n"/>
      <c r="H36" s="1" t="n"/>
      <c r="I36" s="1" t="n"/>
      <c r="J36" s="1" t="n"/>
    </row>
    <row r="37">
      <c r="A37" s="1" t="n"/>
      <c r="B37" s="1" t="n"/>
      <c r="C37" s="1" t="n"/>
      <c r="D37" s="1" t="n"/>
      <c r="E37" s="1" t="n"/>
      <c r="F37" s="1" t="n"/>
      <c r="G37" s="1" t="n"/>
      <c r="H37" s="1" t="n"/>
      <c r="I37" s="1" t="n"/>
      <c r="J37" s="1" t="n"/>
    </row>
    <row r="38">
      <c r="A38" s="1" t="n"/>
      <c r="B38" s="1" t="n"/>
      <c r="C38" s="1" t="n"/>
      <c r="D38" s="1" t="n"/>
      <c r="E38" s="1" t="n"/>
      <c r="F38" s="1" t="n"/>
      <c r="G38" s="1" t="n"/>
      <c r="H38" s="1" t="n"/>
      <c r="I38" s="1" t="n"/>
      <c r="J38" s="1" t="n"/>
    </row>
    <row r="39">
      <c r="A39" s="1" t="n"/>
      <c r="B39" s="1" t="n"/>
      <c r="C39" s="1" t="n"/>
      <c r="D39" s="1" t="n"/>
      <c r="E39" s="1" t="n"/>
      <c r="F39" s="1" t="n"/>
      <c r="G39" s="1" t="n"/>
      <c r="H39" s="1" t="n"/>
      <c r="I39" s="1" t="n"/>
      <c r="J39" s="1" t="n"/>
    </row>
    <row r="40">
      <c r="A40" s="1" t="n"/>
      <c r="B40" s="1" t="n"/>
      <c r="C40" s="1" t="n"/>
      <c r="D40" s="1" t="n"/>
      <c r="E40" s="1" t="n"/>
      <c r="F40" s="1" t="n"/>
      <c r="G40" s="1" t="n"/>
      <c r="H40" s="1" t="n"/>
      <c r="I40" s="1" t="n"/>
      <c r="J40" s="1" t="n"/>
    </row>
    <row r="41">
      <c r="A41" s="1" t="n"/>
      <c r="B41" s="1" t="n"/>
      <c r="C41" s="1" t="n"/>
      <c r="D41" s="1" t="n"/>
      <c r="E41" s="1" t="n"/>
      <c r="F41" s="1" t="n"/>
      <c r="G41" s="1" t="n"/>
      <c r="H41" s="1" t="n"/>
      <c r="I41" s="1" t="n"/>
      <c r="J41" s="1" t="n"/>
    </row>
    <row r="42">
      <c r="A42" s="1" t="n"/>
      <c r="B42" s="1" t="n"/>
      <c r="C42" s="1" t="n"/>
      <c r="D42" s="1" t="n"/>
      <c r="E42" s="1" t="n"/>
      <c r="F42" s="1" t="n"/>
      <c r="G42" s="1" t="n"/>
      <c r="H42" s="1" t="n"/>
      <c r="I42" s="1" t="n"/>
      <c r="J42" s="1" t="n"/>
    </row>
    <row r="43">
      <c r="A43" s="1" t="n"/>
      <c r="B43" s="1" t="n"/>
      <c r="C43" s="1" t="n"/>
      <c r="D43" s="1" t="n"/>
      <c r="E43" s="1" t="n"/>
      <c r="F43" s="1" t="n"/>
      <c r="G43" s="1" t="n"/>
      <c r="H43" s="1" t="n"/>
      <c r="I43" s="1" t="n"/>
      <c r="J43" s="1" t="n"/>
    </row>
    <row r="44">
      <c r="A44" s="1" t="n"/>
      <c r="B44" s="1" t="n"/>
      <c r="C44" s="1" t="n"/>
      <c r="D44" s="1" t="n"/>
      <c r="E44" s="1" t="n"/>
      <c r="F44" s="1" t="n"/>
      <c r="G44" s="1" t="n"/>
      <c r="H44" s="1" t="n"/>
      <c r="I44" s="1" t="n"/>
      <c r="J44" s="1" t="n"/>
    </row>
    <row r="45">
      <c r="A45" s="1" t="n"/>
      <c r="B45" s="1" t="n"/>
      <c r="C45" s="1" t="n"/>
      <c r="D45" s="1" t="n"/>
      <c r="E45" s="1" t="n"/>
      <c r="F45" s="1" t="n"/>
      <c r="G45" s="1" t="n"/>
      <c r="H45" s="1" t="n"/>
      <c r="I45" s="1" t="n"/>
      <c r="J45" s="1" t="n"/>
    </row>
    <row r="46">
      <c r="A46" s="1" t="n"/>
      <c r="B46" s="1" t="n"/>
      <c r="C46" s="1" t="n"/>
      <c r="D46" s="1" t="n"/>
      <c r="E46" s="1" t="n"/>
      <c r="F46" s="1" t="n"/>
      <c r="G46" s="1" t="n"/>
      <c r="H46" s="1" t="n"/>
      <c r="I46" s="1" t="n"/>
      <c r="J46" s="1" t="n"/>
    </row>
    <row r="47">
      <c r="A47" s="1" t="n"/>
      <c r="B47" s="1" t="n"/>
      <c r="C47" s="1" t="n"/>
      <c r="D47" s="1" t="n"/>
      <c r="E47" s="1" t="n"/>
      <c r="F47" s="1" t="n"/>
      <c r="G47" s="1" t="n"/>
      <c r="H47" s="1" t="n"/>
      <c r="I47" s="1" t="n"/>
      <c r="J47" s="1" t="n"/>
    </row>
    <row r="48">
      <c r="A48" s="1" t="n"/>
      <c r="B48" s="1" t="n"/>
      <c r="C48" s="1" t="n"/>
      <c r="D48" s="1" t="n"/>
      <c r="E48" s="1" t="n"/>
      <c r="F48" s="1" t="n"/>
      <c r="G48" s="1" t="n"/>
      <c r="H48" s="1" t="n"/>
      <c r="I48" s="1" t="n"/>
      <c r="J48" s="1" t="n"/>
    </row>
    <row r="49">
      <c r="A49" s="1" t="n"/>
      <c r="B49" s="1" t="n"/>
      <c r="C49" s="1" t="n"/>
      <c r="D49" s="1" t="n"/>
      <c r="E49" s="1" t="n"/>
      <c r="F49" s="1" t="n"/>
      <c r="G49" s="1" t="n"/>
      <c r="H49" s="1" t="n"/>
      <c r="I49" s="1" t="n"/>
      <c r="J49" s="1" t="n"/>
    </row>
    <row r="50">
      <c r="A50" s="1" t="n"/>
      <c r="B50" s="1" t="n"/>
      <c r="C50" s="1" t="n"/>
      <c r="D50" s="1" t="n"/>
      <c r="E50" s="1" t="n"/>
      <c r="F50" s="1" t="n"/>
      <c r="G50" s="1" t="n"/>
      <c r="H50" s="1" t="n"/>
      <c r="I50" s="1" t="n"/>
      <c r="J50" s="1" t="n"/>
    </row>
  </sheetData>
  <mergeCells count="2">
    <mergeCell ref="B2:F2"/>
    <mergeCell ref="A35:H3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2026-03-09T18:51:22Z</dcterms:created>
  <dcterms:modified xmlns:dcterms="http://purl.org/dc/terms/" xmlns:xsi="http://www.w3.org/2001/XMLSchema-instance" xsi:type="dcterms:W3CDTF">2026-03-09T18:51:23Z</dcterms:modified>
</cp:coreProperties>
</file>